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0" yWindow="770" windowWidth="19780" windowHeight="11700" activeTab="0"/>
  </bookViews>
  <sheets>
    <sheet name="Water analysis" sheetId="1" r:id="rId1"/>
    <sheet name="Crab Data 2017" sheetId="2" r:id="rId2"/>
    <sheet name="Crab Data 2018" sheetId="3" r:id="rId3"/>
    <sheet name="Crab Data 2019" sheetId="4" r:id="rId4"/>
    <sheet name="All Crabs 1998-2015" sheetId="5" r:id="rId5"/>
    <sheet name="GVs, SFs, Formulae" sheetId="6" r:id="rId6"/>
    <sheet name="Indictor and score table" sheetId="7" r:id="rId7"/>
    <sheet name="Indictor - score values" sheetId="8" r:id="rId8"/>
    <sheet name="Barron estuary 16-17" sheetId="9" r:id="rId9"/>
  </sheets>
  <externalReferences>
    <externalReference r:id="rId12"/>
    <externalReference r:id="rId13"/>
  </externalReferences>
  <definedNames>
    <definedName name="_xlnm.Print_Area" localSheetId="4">'All Crabs 1998-2015'!$A$1:$O$48</definedName>
    <definedName name="Sheet1">#REF!</definedName>
  </definedNames>
  <calcPr fullCalcOnLoad="1"/>
</workbook>
</file>

<file path=xl/comments1.xml><?xml version="1.0" encoding="utf-8"?>
<comments xmlns="http://schemas.openxmlformats.org/spreadsheetml/2006/main">
  <authors>
    <author>MULQUEEN, Terri</author>
  </authors>
  <commentList>
    <comment ref="I10" authorId="0">
      <text>
        <r>
          <rPr>
            <b/>
            <sz val="9"/>
            <rFont val="Tahoma"/>
            <family val="0"/>
          </rPr>
          <t>MULQUEEN, Terri:</t>
        </r>
        <r>
          <rPr>
            <sz val="9"/>
            <rFont val="Tahoma"/>
            <family val="0"/>
          </rPr>
          <t xml:space="preserve">
This data taken at STEM camp- no surface vs &gt;1m all taken at approx 20cm below suface</t>
        </r>
      </text>
    </comment>
    <comment ref="I26" authorId="0">
      <text>
        <r>
          <rPr>
            <b/>
            <sz val="9"/>
            <rFont val="Tahoma"/>
            <family val="0"/>
          </rPr>
          <t>MULQUEEN, Terri:</t>
        </r>
        <r>
          <rPr>
            <sz val="9"/>
            <rFont val="Tahoma"/>
            <family val="0"/>
          </rPr>
          <t xml:space="preserve">
This data taken at STEM camp- no surface vs &gt;1m all taken at approx 20cm below suface</t>
        </r>
      </text>
    </comment>
    <comment ref="I42" authorId="0">
      <text>
        <r>
          <rPr>
            <b/>
            <sz val="9"/>
            <rFont val="Tahoma"/>
            <family val="0"/>
          </rPr>
          <t>MULQUEEN, Terri:</t>
        </r>
        <r>
          <rPr>
            <sz val="9"/>
            <rFont val="Tahoma"/>
            <family val="0"/>
          </rPr>
          <t xml:space="preserve">
This data taken at STEM camp- no surface vs &gt;1m all taken at approx 20cm below suface</t>
        </r>
      </text>
    </comment>
    <comment ref="K44" authorId="0">
      <text>
        <r>
          <rPr>
            <b/>
            <sz val="9"/>
            <rFont val="Tahoma"/>
            <family val="0"/>
          </rPr>
          <t>MULQUEEN, Terri:</t>
        </r>
        <r>
          <rPr>
            <sz val="9"/>
            <rFont val="Tahoma"/>
            <family val="0"/>
          </rPr>
          <t xml:space="preserve">
DO reading not taken as probe was broken</t>
        </r>
      </text>
    </comment>
    <comment ref="K13" authorId="0">
      <text>
        <r>
          <rPr>
            <b/>
            <sz val="9"/>
            <rFont val="Tahoma"/>
            <family val="0"/>
          </rPr>
          <t>MULQUEEN, Terri:</t>
        </r>
        <r>
          <rPr>
            <sz val="9"/>
            <rFont val="Tahoma"/>
            <family val="0"/>
          </rPr>
          <t xml:space="preserve">
DO reading not taken as probe was broken</t>
        </r>
      </text>
    </comment>
    <comment ref="K28" authorId="0">
      <text>
        <r>
          <rPr>
            <b/>
            <sz val="9"/>
            <rFont val="Tahoma"/>
            <family val="0"/>
          </rPr>
          <t>MULQUEEN, Terri:</t>
        </r>
        <r>
          <rPr>
            <sz val="9"/>
            <rFont val="Tahoma"/>
            <family val="0"/>
          </rPr>
          <t xml:space="preserve">
DO reading not taken as probe was broken</t>
        </r>
      </text>
    </comment>
    <comment ref="K16" authorId="0">
      <text>
        <r>
          <rPr>
            <b/>
            <sz val="9"/>
            <rFont val="Tahoma"/>
            <family val="2"/>
          </rPr>
          <t>MULQUEEN, Terri:</t>
        </r>
        <r>
          <rPr>
            <sz val="9"/>
            <rFont val="Tahoma"/>
            <family val="2"/>
          </rPr>
          <t xml:space="preserve">
Readings taken by CRC meter need to be converted</t>
        </r>
      </text>
    </comment>
    <comment ref="M32" authorId="0">
      <text>
        <r>
          <rPr>
            <b/>
            <sz val="9"/>
            <rFont val="Tahoma"/>
            <family val="2"/>
          </rPr>
          <t>MULQUEEN, Terri:</t>
        </r>
        <r>
          <rPr>
            <sz val="9"/>
            <rFont val="Tahoma"/>
            <family val="2"/>
          </rPr>
          <t xml:space="preserve">
MULQUEEN, Terri:
Readings taken by CRC meter need to be converted</t>
        </r>
      </text>
    </comment>
    <comment ref="K48" authorId="0">
      <text>
        <r>
          <rPr>
            <b/>
            <sz val="9"/>
            <rFont val="Tahoma"/>
            <family val="0"/>
          </rPr>
          <t>MULQUEEN, Terri:</t>
        </r>
        <r>
          <rPr>
            <sz val="9"/>
            <rFont val="Tahoma"/>
            <family val="0"/>
          </rPr>
          <t xml:space="preserve">
Readings taken by CRC meter </t>
        </r>
      </text>
    </comment>
    <comment ref="T3" authorId="0">
      <text>
        <r>
          <rPr>
            <b/>
            <sz val="9"/>
            <rFont val="Tahoma"/>
            <family val="0"/>
          </rPr>
          <t>MULQUEEN, Terri:
Chlorophyll a</t>
        </r>
        <r>
          <rPr>
            <sz val="9"/>
            <rFont val="Tahoma"/>
            <family val="0"/>
          </rPr>
          <t xml:space="preserve">
Estuary indicator scores:
Good/Very good (Green) ≤3
Moderate (Yellow) 3.1-3.6
Poor (orange) 3.7-4.3
Very Poor (red) &gt;4.3</t>
        </r>
      </text>
    </comment>
    <comment ref="N3" authorId="0">
      <text>
        <r>
          <rPr>
            <b/>
            <sz val="9"/>
            <rFont val="Tahoma"/>
            <family val="0"/>
          </rPr>
          <t>MULQUEEN, Terri:</t>
        </r>
        <r>
          <rPr>
            <sz val="9"/>
            <rFont val="Tahoma"/>
            <family val="0"/>
          </rPr>
          <t xml:space="preserve">
Estuary indicator scores:
Good/Very good (Green) ≤10
Moderate (Yellow) 11-13
Poor (orange) 14-16
Very Poor (red) &gt;16</t>
        </r>
      </text>
    </comment>
    <comment ref="R3" authorId="0">
      <text>
        <r>
          <rPr>
            <b/>
            <sz val="9"/>
            <rFont val="Tahoma"/>
            <family val="0"/>
          </rPr>
          <t>MULQUEEN, Terri:</t>
        </r>
        <r>
          <rPr>
            <sz val="9"/>
            <rFont val="Tahoma"/>
            <family val="0"/>
          </rPr>
          <t xml:space="preserve">
</t>
        </r>
        <r>
          <rPr>
            <b/>
            <sz val="9"/>
            <rFont val="Tahoma"/>
            <family val="2"/>
          </rPr>
          <t>Dissolved Inorganic Phosphorous
 (Also known as FRP or Ortho Phosphate)</t>
        </r>
        <r>
          <rPr>
            <sz val="9"/>
            <rFont val="Tahoma"/>
            <family val="0"/>
          </rPr>
          <t xml:space="preserve">
Estuary indicator scores:
Good/Very good (Green) ≤0.005
Moderate (Yellow) 0.0051-0.0066
Poor (orange) 0.0067-0.0082
Very Poor (red) &gt;0.0082</t>
        </r>
      </text>
    </comment>
    <comment ref="O3" authorId="0">
      <text>
        <r>
          <rPr>
            <b/>
            <sz val="9"/>
            <rFont val="Tahoma"/>
            <family val="2"/>
          </rPr>
          <t>MULQUEEN, Terri:</t>
        </r>
        <r>
          <rPr>
            <sz val="9"/>
            <rFont val="Tahoma"/>
            <family val="2"/>
          </rPr>
          <t xml:space="preserve">
</t>
        </r>
        <r>
          <rPr>
            <b/>
            <sz val="9"/>
            <rFont val="Tahoma"/>
            <family val="2"/>
          </rPr>
          <t>DIN-Dissolved Inorganic Nitrogen
(also known as Total Oxidised Nitrogen)</t>
        </r>
        <r>
          <rPr>
            <sz val="9"/>
            <rFont val="Tahoma"/>
            <family val="2"/>
          </rPr>
          <t xml:space="preserve">
Good/Very Good ≤0.045
Moderate 0.046-0.095
Poor 0.096-0.146
Very Poor &gt;0.146</t>
        </r>
      </text>
    </comment>
    <comment ref="L16" authorId="0">
      <text>
        <r>
          <rPr>
            <b/>
            <sz val="9"/>
            <rFont val="Tahoma"/>
            <family val="2"/>
          </rPr>
          <t>MULQUEEN, Terri:</t>
        </r>
        <r>
          <rPr>
            <sz val="9"/>
            <rFont val="Tahoma"/>
            <family val="2"/>
          </rPr>
          <t xml:space="preserve">
Readings taken by CRC meter need to be converted</t>
        </r>
      </text>
    </comment>
    <comment ref="L3" authorId="0">
      <text>
        <r>
          <rPr>
            <b/>
            <sz val="9"/>
            <rFont val="Tahoma"/>
            <family val="2"/>
          </rPr>
          <t>MULQUEEN, Terri:</t>
        </r>
        <r>
          <rPr>
            <sz val="9"/>
            <rFont val="Tahoma"/>
            <family val="2"/>
          </rPr>
          <t xml:space="preserve">
We use 2 methods to take dissolved oxygen readings:
mg/L or % saturation
To convert mg/L to % saturation you must know the water temp (column 9). You can use the online converter at: http://www.waterontheweb.org/under/waterquality/dosatcalc.html 
We are at sea level so elevation is 0
once you have the values, the colour grading should automatically appear: ≥80 Good/Very Good, 71-79 Moderate, 61-70 Poor, &lt;61 Very Poor</t>
        </r>
      </text>
    </comment>
  </commentList>
</comments>
</file>

<file path=xl/sharedStrings.xml><?xml version="1.0" encoding="utf-8"?>
<sst xmlns="http://schemas.openxmlformats.org/spreadsheetml/2006/main" count="1413" uniqueCount="395">
  <si>
    <t>STEM Waterways Citizen Science Project- water analysis results</t>
  </si>
  <si>
    <t>DATE</t>
  </si>
  <si>
    <t>GPS location</t>
  </si>
  <si>
    <t>Time</t>
  </si>
  <si>
    <t>Site description</t>
  </si>
  <si>
    <t>PH</t>
  </si>
  <si>
    <t>Salinity (ppt)</t>
  </si>
  <si>
    <t>Turbidity (NTU)</t>
  </si>
  <si>
    <t>Disolved Inorganic Nitrogen (mg/L)</t>
  </si>
  <si>
    <t>Ammonia (mg/L)</t>
  </si>
  <si>
    <t>Total Nitrogen (mg/L)</t>
  </si>
  <si>
    <t xml:space="preserve">Dissolved inorganic phosphorous (mg/L) </t>
  </si>
  <si>
    <t>Total Phosphorous (mg/L)</t>
  </si>
  <si>
    <t>Bacterial enterococci (CFU)</t>
  </si>
  <si>
    <t>Weather</t>
  </si>
  <si>
    <t>Additional observations</t>
  </si>
  <si>
    <t>S16°50'03.72", E145°43'39.27"</t>
  </si>
  <si>
    <t>Sunny, 29.5 C, fairly windy</t>
  </si>
  <si>
    <t>Surface</t>
  </si>
  <si>
    <t>1m</t>
  </si>
  <si>
    <t>LAB RESULTS</t>
  </si>
  <si>
    <t>IN SITU TESTING</t>
  </si>
  <si>
    <t xml:space="preserve">Surface </t>
  </si>
  <si>
    <t>S16°50'42.12", E145°43'23.41"</t>
  </si>
  <si>
    <t>overcast, light breeze, outgoing to Low tide</t>
  </si>
  <si>
    <t>Site #</t>
  </si>
  <si>
    <t>&lt;1</t>
  </si>
  <si>
    <t>S16°51'29.88", E145°43'03.30"</t>
  </si>
  <si>
    <t>D.O. Dissolved oxygen (ppm)</t>
  </si>
  <si>
    <t>&lt;0.01</t>
  </si>
  <si>
    <t>&lt;0.02</t>
  </si>
  <si>
    <t>Not tested</t>
  </si>
  <si>
    <t>Tide</t>
  </si>
  <si>
    <t>Outgoing</t>
  </si>
  <si>
    <t>High</t>
  </si>
  <si>
    <t>Lush Riparian Mangroves, muddy banks, slow-moderate flow approx 6m depth</t>
  </si>
  <si>
    <t>Slightly downstream from aquaculture farm. Moderate riparian vegetation bordered by agriculture, moderate flow approx 3m depth</t>
  </si>
  <si>
    <t>Barron river. Limited riparian area bordered by agriculture, bamboo thicket and dump site. Moderate flow. Depth approx 3m</t>
  </si>
  <si>
    <t>incoming</t>
  </si>
  <si>
    <t>overcast, 20knots, some rain afer extended dry period</t>
  </si>
  <si>
    <t>high outgoing</t>
  </si>
  <si>
    <t>Hot- 29'</t>
  </si>
  <si>
    <t>Readings taken by</t>
  </si>
  <si>
    <t>outgoing</t>
  </si>
  <si>
    <t>Trinity Bay SHS yr 7 Science Academy</t>
  </si>
  <si>
    <t xml:space="preserve"> outgoing</t>
  </si>
  <si>
    <t>low</t>
  </si>
  <si>
    <t>Trinity Bay SHS Yr7 Science Academy</t>
  </si>
  <si>
    <t>humid, overcast</t>
  </si>
  <si>
    <t>8.56.</t>
  </si>
  <si>
    <t>GTF STEM Waterways camp</t>
  </si>
  <si>
    <t>Water Temp (°C)</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</si>
  <si>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</si>
  <si>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</si>
  <si>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</si>
  <si>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</si>
  <si>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</si>
  <si>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</si>
  <si>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</si>
  <si>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</si>
  <si>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</si>
  <si>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</si>
  <si>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</si>
  <si>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</si>
  <si>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</si>
  <si>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</si>
  <si>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</si>
  <si>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</si>
  <si>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</si>
  <si>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</si>
  <si>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</si>
  <si>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</si>
  <si>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</si>
  <si>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</si>
  <si>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</si>
  <si>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Ravenshoe Yr 11s</t>
  </si>
  <si>
    <t>Trinity Bay SHS yr 10s</t>
  </si>
  <si>
    <t>Trinity Bay SHS year 10s</t>
  </si>
  <si>
    <t>Trinity Bay SHS  year 10s</t>
  </si>
  <si>
    <t>Combined schools STEM Waterways Camp 2018</t>
  </si>
  <si>
    <t>Ravenshoe SHS Yr 11/12</t>
  </si>
  <si>
    <t>Woree SHS Yr 11s</t>
  </si>
  <si>
    <t>Chlorophyll a (µg/L)</t>
  </si>
  <si>
    <t>Sunny 27</t>
  </si>
  <si>
    <t>Sunny 26</t>
  </si>
  <si>
    <t>rt 1.0= 12 pots for 3 hours</t>
  </si>
  <si>
    <t>*** Effort 1.0= 12 pots for 3 hours</t>
  </si>
  <si>
    <t>Pub= capture by public</t>
  </si>
  <si>
    <t>L1 missing, R1 damaged</t>
  </si>
  <si>
    <t>** e.g. Nipper</t>
  </si>
  <si>
    <t xml:space="preserve">   L=low I=incoming H=high O=outgoing</t>
  </si>
  <si>
    <t xml:space="preserve"> * N=neap(1 m range) A=average(1to 2.5) S=spring(&gt;2.5)   </t>
  </si>
  <si>
    <t>M</t>
  </si>
  <si>
    <t>A/O</t>
  </si>
  <si>
    <t>F</t>
  </si>
  <si>
    <t>30/11/2017, 1.0</t>
  </si>
  <si>
    <t>L3 missing</t>
  </si>
  <si>
    <t>N/O</t>
  </si>
  <si>
    <t>L3,L5 missing</t>
  </si>
  <si>
    <t>26/10/2017, 1.0</t>
  </si>
  <si>
    <t>No crabs</t>
  </si>
  <si>
    <t>19/10/2017, 1.0</t>
  </si>
  <si>
    <t>R1,L1,L2 missing</t>
  </si>
  <si>
    <t>A/I</t>
  </si>
  <si>
    <t>12/10/2017, 1.0</t>
  </si>
  <si>
    <t>A/H</t>
  </si>
  <si>
    <t>10/10/2017,0.67</t>
  </si>
  <si>
    <t>5/10/2017, 1.0</t>
  </si>
  <si>
    <t>14/09/2017 1.0</t>
  </si>
  <si>
    <t>N/I</t>
  </si>
  <si>
    <t>13/09/2017 1.0</t>
  </si>
  <si>
    <t xml:space="preserve">,  </t>
  </si>
  <si>
    <t>Missing L5, R2,4</t>
  </si>
  <si>
    <t>12/09/2017 1.0</t>
  </si>
  <si>
    <t>Missing L1</t>
  </si>
  <si>
    <t>Missing L5</t>
  </si>
  <si>
    <t>7/09/2017 1.0</t>
  </si>
  <si>
    <t>Missing R3</t>
  </si>
  <si>
    <t>05/09/2017 1.0</t>
  </si>
  <si>
    <t>A/L</t>
  </si>
  <si>
    <t>Missing R4</t>
  </si>
  <si>
    <t>31/08/2017 1.0</t>
  </si>
  <si>
    <t>Missing L4</t>
  </si>
  <si>
    <t>Missing L5, R3,5</t>
  </si>
  <si>
    <t>29/08/2017 0.67</t>
  </si>
  <si>
    <t>Missing L5 bottom part</t>
  </si>
  <si>
    <t>Missing R4,5</t>
  </si>
  <si>
    <t>Parasite present</t>
  </si>
  <si>
    <t>24/08/2017 0.67</t>
  </si>
  <si>
    <t>Missing L3</t>
  </si>
  <si>
    <t>S/O</t>
  </si>
  <si>
    <t>Missing R1,4, parasite present</t>
  </si>
  <si>
    <t>22/08/2017 0.67</t>
  </si>
  <si>
    <t>Missing L3,4 R2,4</t>
  </si>
  <si>
    <t>17/08/2017 1.0</t>
  </si>
  <si>
    <t>16/08/2017 1.0</t>
  </si>
  <si>
    <t>Parasite in abdomen</t>
  </si>
  <si>
    <t>15/08/2017 1.0</t>
  </si>
  <si>
    <t>14/08/2017 1.0</t>
  </si>
  <si>
    <t>8/08/2017 0.67</t>
  </si>
  <si>
    <t>Missing R5</t>
  </si>
  <si>
    <t>4/08/2017 1.0</t>
  </si>
  <si>
    <t>Missing R2</t>
  </si>
  <si>
    <t>03/08/2017 0.67</t>
  </si>
  <si>
    <t>Top of R1 damaged</t>
  </si>
  <si>
    <t>N/L</t>
  </si>
  <si>
    <t>02/08/2017 1.0</t>
  </si>
  <si>
    <t>Missing L1,R1</t>
  </si>
  <si>
    <t>25/07/2017, 1.0</t>
  </si>
  <si>
    <t>?</t>
  </si>
  <si>
    <t>Missing R3, L1, L2</t>
  </si>
  <si>
    <t>19/07/2017, 1.0</t>
  </si>
  <si>
    <t>Missing R1, top of L1</t>
  </si>
  <si>
    <t>13/07/2017, 1.0</t>
  </si>
  <si>
    <t>Missing top of L1</t>
  </si>
  <si>
    <t>22/06/2017, 1.0</t>
  </si>
  <si>
    <t>Small R1</t>
  </si>
  <si>
    <t>Missing L2, R1</t>
  </si>
  <si>
    <t>20/06/2017, 1.0</t>
  </si>
  <si>
    <t>Missing 4 legs</t>
  </si>
  <si>
    <t>13/06/2017, 1.0</t>
  </si>
  <si>
    <t>Missing R1, L3</t>
  </si>
  <si>
    <t>Missing R3, R4</t>
  </si>
  <si>
    <t>15?</t>
  </si>
  <si>
    <t>Missing R2, R3</t>
  </si>
  <si>
    <t>7/06/2017, 1.0</t>
  </si>
  <si>
    <t>Missing R1, L5</t>
  </si>
  <si>
    <t>1/06/2017, 1.0</t>
  </si>
  <si>
    <t>N/H</t>
  </si>
  <si>
    <t>30/05/2017, 1.0</t>
  </si>
  <si>
    <t>25/05/2017, 1.0</t>
  </si>
  <si>
    <t>17/05/2017, 1.0</t>
  </si>
  <si>
    <t>16/05/2017, 1.0</t>
  </si>
  <si>
    <t>not measured</t>
  </si>
  <si>
    <t>11/05/2017, 1.0</t>
  </si>
  <si>
    <t>9/05/2017, 1.0</t>
  </si>
  <si>
    <t>27/04/2017, 1.0</t>
  </si>
  <si>
    <t>Missing R1</t>
  </si>
  <si>
    <t>20/04/2017, 1.0</t>
  </si>
  <si>
    <t>28/03/2017, 1.0</t>
  </si>
  <si>
    <t>23/03/2017, 1.0</t>
  </si>
  <si>
    <t>Missing L2, L1 deformed</t>
  </si>
  <si>
    <t>21/03/2017, 1.0</t>
  </si>
  <si>
    <t>17/03/2017, 1.0</t>
  </si>
  <si>
    <t>Lost R5 in pot</t>
  </si>
  <si>
    <t>16/03/2017,1.0</t>
  </si>
  <si>
    <t>14/03/2017,1.0</t>
  </si>
  <si>
    <t>9/03/2017, 1.0</t>
  </si>
  <si>
    <t>Missing R1,L1,L3</t>
  </si>
  <si>
    <t>W14181</t>
  </si>
  <si>
    <t>7/03/2017, 1.0</t>
  </si>
  <si>
    <t>3/03/2017, 1.0</t>
  </si>
  <si>
    <t>Missing L1, R1</t>
  </si>
  <si>
    <t>W14165</t>
  </si>
  <si>
    <t>W14166</t>
  </si>
  <si>
    <t>3/02/2017, 1.0</t>
  </si>
  <si>
    <t>No.</t>
  </si>
  <si>
    <t>(mm)</t>
  </si>
  <si>
    <t>NAS/LIHO</t>
  </si>
  <si>
    <t>Effort***</t>
  </si>
  <si>
    <t>Comments**</t>
  </si>
  <si>
    <t>RR</t>
  </si>
  <si>
    <t>Tag</t>
  </si>
  <si>
    <t>Carapace</t>
  </si>
  <si>
    <t>Tide*</t>
  </si>
  <si>
    <t>Date</t>
  </si>
  <si>
    <t>Pot</t>
  </si>
  <si>
    <t>Location - Richters and Thomatis Creeks</t>
  </si>
  <si>
    <t>46 Poinsettia St. Holloways Beach, Cairns 4878 - Phone 4055 9300</t>
  </si>
  <si>
    <t>Holloways Beach Environmental Education Centre</t>
  </si>
  <si>
    <t xml:space="preserve">          </t>
  </si>
  <si>
    <t>for the year</t>
  </si>
  <si>
    <t>COASTAL STREAMS CRAB TAGGING RECORD</t>
  </si>
  <si>
    <t>Perfect</t>
  </si>
  <si>
    <t>M.S.S</t>
  </si>
  <si>
    <t>Missing L1 and R1</t>
  </si>
  <si>
    <t>Missing L1, R1, R2 and R5</t>
  </si>
  <si>
    <t>Missing R1 and R5</t>
  </si>
  <si>
    <t>S/I</t>
  </si>
  <si>
    <t>Juvinal</t>
  </si>
  <si>
    <t>R2 Missing</t>
  </si>
  <si>
    <t>Missing R3 and L3</t>
  </si>
  <si>
    <t>S/L</t>
  </si>
  <si>
    <t>Good condition</t>
  </si>
  <si>
    <t>R1 smaller than L1</t>
  </si>
  <si>
    <t>Sand crab perfect condition</t>
  </si>
  <si>
    <t>5 missing legs</t>
  </si>
  <si>
    <t>Perfect condition</t>
  </si>
  <si>
    <t>Missing tips of nippers</t>
  </si>
  <si>
    <t>L5 L4 missing</t>
  </si>
  <si>
    <t>L1 missing</t>
  </si>
  <si>
    <t>Missing R1, L1, L3 and nip</t>
  </si>
  <si>
    <t>Missing 3</t>
  </si>
  <si>
    <t>L1 L3 R2 are missing</t>
  </si>
  <si>
    <t>Missing swimmer L5, R1</t>
  </si>
  <si>
    <t>Intact</t>
  </si>
  <si>
    <t>Missing L1 and L2</t>
  </si>
  <si>
    <t>R4 Missing</t>
  </si>
  <si>
    <t>S/.L</t>
  </si>
  <si>
    <t>Lost L1</t>
  </si>
  <si>
    <t>Good condition, part of carapace missing</t>
  </si>
  <si>
    <t>L5 missing + R3 and R5 missing</t>
  </si>
  <si>
    <t>Left claw missing</t>
  </si>
  <si>
    <t>L2/L4 missing, R3 is missing getting ready to malt</t>
  </si>
  <si>
    <t>Brown and rusty</t>
  </si>
  <si>
    <t>R5 missing</t>
  </si>
  <si>
    <t>L4 missing</t>
  </si>
  <si>
    <t>R3, R4 missing</t>
  </si>
  <si>
    <t>No Crabs</t>
  </si>
  <si>
    <t>R5 Missing</t>
  </si>
  <si>
    <t>-</t>
  </si>
  <si>
    <t>y</t>
  </si>
  <si>
    <t>Unknown</t>
  </si>
  <si>
    <t>Evaluation</t>
  </si>
  <si>
    <t>Count</t>
  </si>
  <si>
    <t>Class</t>
  </si>
  <si>
    <t>Include in</t>
  </si>
  <si>
    <t>Total</t>
  </si>
  <si>
    <t>Size</t>
  </si>
  <si>
    <t>No ID</t>
  </si>
  <si>
    <t>Number</t>
  </si>
  <si>
    <t>User Interface</t>
  </si>
  <si>
    <t>Mudcrab Capture and Release</t>
  </si>
  <si>
    <t>Source: Wet Tropics Healthy Waterways Partnership 2018. Wet Tropics Report
Card 2018 (reporting on data 2016-17). Waterway Environments: Methods. Wet Tropics Healthy
Waterways Partnership and Terrain NRM, Cairns.</t>
  </si>
  <si>
    <t xml:space="preserve">Note: multiple indicator measurements are required to generate the percentiles to differentiate between good and very good. </t>
  </si>
  <si>
    <r>
      <t>GV = guideline value; SF = Scaling Factor; median = annual median; 80</t>
    </r>
    <r>
      <rPr>
        <vertAlign val="superscript"/>
        <sz val="10"/>
        <color indexed="8"/>
        <rFont val="Calibri"/>
        <family val="2"/>
      </rPr>
      <t>th</t>
    </r>
    <r>
      <rPr>
        <sz val="10"/>
        <color indexed="8"/>
        <rFont val="Calibri"/>
        <family val="2"/>
      </rPr>
      <t xml:space="preserve"> = annual 80</t>
    </r>
    <r>
      <rPr>
        <vertAlign val="superscript"/>
        <sz val="10"/>
        <color indexed="8"/>
        <rFont val="Calibri"/>
        <family val="2"/>
      </rPr>
      <t>th</t>
    </r>
    <r>
      <rPr>
        <sz val="10"/>
        <color indexed="8"/>
        <rFont val="Calibri"/>
        <family val="2"/>
      </rPr>
      <t xml:space="preserve"> percentile; 20</t>
    </r>
    <r>
      <rPr>
        <vertAlign val="superscript"/>
        <sz val="10"/>
        <color indexed="8"/>
        <rFont val="Calibri"/>
        <family val="2"/>
      </rPr>
      <t>th</t>
    </r>
    <r>
      <rPr>
        <sz val="10"/>
        <color indexed="8"/>
        <rFont val="Calibri"/>
        <family val="2"/>
      </rPr>
      <t xml:space="preserve"> = annual 20</t>
    </r>
    <r>
      <rPr>
        <vertAlign val="superscript"/>
        <sz val="10"/>
        <color indexed="8"/>
        <rFont val="Calibri"/>
        <family val="2"/>
      </rPr>
      <t>th</t>
    </r>
    <r>
      <rPr>
        <sz val="10"/>
        <color indexed="8"/>
        <rFont val="Calibri"/>
        <family val="2"/>
      </rPr>
      <t xml:space="preserve"> percentile</t>
    </r>
  </si>
  <si>
    <r>
      <t>IF(IF(AND(median&gt;=GV,20</t>
    </r>
    <r>
      <rPr>
        <vertAlign val="superscript"/>
        <sz val="10"/>
        <color indexed="8"/>
        <rFont val="Calibri"/>
        <family val="2"/>
      </rPr>
      <t>th</t>
    </r>
    <r>
      <rPr>
        <sz val="10"/>
        <color indexed="8"/>
        <rFont val="Calibri"/>
        <family val="2"/>
      </rPr>
      <t>&gt;=GV),90,(80.99-(19.9*(((GV-20th)/(median-20th))))))</t>
    </r>
  </si>
  <si>
    <t xml:space="preserve">Compliant </t>
  </si>
  <si>
    <t>Very Poor</t>
  </si>
  <si>
    <t>0 to 20.9</t>
  </si>
  <si>
    <t>(60.9-(60.9*(ABS((median -GV)/(SF-GV)))))</t>
  </si>
  <si>
    <t xml:space="preserve">Non-compliant </t>
  </si>
  <si>
    <t>Poor</t>
  </si>
  <si>
    <t>21 to 40.9</t>
  </si>
  <si>
    <t>Lower DO</t>
  </si>
  <si>
    <t>Moderate</t>
  </si>
  <si>
    <t>41-60.9</t>
  </si>
  <si>
    <t>IF(IF(AND(median&lt;=GV,80th&lt;=GV),90,(80.99-(19.9*(((80th-GV)/(80th-median))))))</t>
  </si>
  <si>
    <t>Good</t>
  </si>
  <si>
    <t>61-80.9, Median = or better than GV</t>
  </si>
  <si>
    <t>Very Good</t>
  </si>
  <si>
    <t>90, 80% data better or equal GV</t>
  </si>
  <si>
    <t>Chl-a, FRP, DIN, Turb, Upper DO</t>
  </si>
  <si>
    <t>Condition grade and colour code</t>
  </si>
  <si>
    <t>Range of index condition scores</t>
  </si>
  <si>
    <t xml:space="preserve">Formula for calculating indicator scores (compliant is when indicator measurement meets the guideline value) </t>
  </si>
  <si>
    <t>Source: DES historical data sets.</t>
  </si>
  <si>
    <t>(mg/L)</t>
  </si>
  <si>
    <t>(µg/L)</t>
  </si>
  <si>
    <t>(% saturation.)</t>
  </si>
  <si>
    <t>(NTU)</t>
  </si>
  <si>
    <t>FRP</t>
  </si>
  <si>
    <t>DIN</t>
  </si>
  <si>
    <r>
      <t xml:space="preserve">Chl </t>
    </r>
    <r>
      <rPr>
        <b/>
        <i/>
        <sz val="11"/>
        <color indexed="8"/>
        <rFont val="Calibri"/>
        <family val="2"/>
      </rPr>
      <t>a</t>
    </r>
  </si>
  <si>
    <t>DO high</t>
  </si>
  <si>
    <t>DO low</t>
  </si>
  <si>
    <t>Turbidity</t>
  </si>
  <si>
    <t>Scaling factors</t>
  </si>
  <si>
    <t>Source: DEHP (Department of Environment and Heritage Protection) 2014. Environmental Protection (Water) Policy 2009 Wet Tropics Basins Environmental Values and Water Quality Objectives. Environmental Policy and Planning Division, Department of Environment and Heritage Protection.</t>
  </si>
  <si>
    <t>80 – 105</t>
  </si>
  <si>
    <t>Mid estuary</t>
  </si>
  <si>
    <t>FRP (mg/L)</t>
  </si>
  <si>
    <t>DIN (mg/L)</t>
  </si>
  <si>
    <r>
      <t xml:space="preserve">Chl </t>
    </r>
    <r>
      <rPr>
        <i/>
        <sz val="11"/>
        <color indexed="8"/>
        <rFont val="Calibri"/>
        <family val="2"/>
      </rPr>
      <t>a</t>
    </r>
  </si>
  <si>
    <t>DO         (% sat.)</t>
  </si>
  <si>
    <t>Guideline Values</t>
  </si>
  <si>
    <t>Guideline Values (Water Quality Objectives) for Moderately Disturbed Waters</t>
  </si>
  <si>
    <t>&gt; 8.2</t>
  </si>
  <si>
    <t>&gt; 146</t>
  </si>
  <si>
    <t>&gt; 4.3</t>
  </si>
  <si>
    <t>&gt; 108</t>
  </si>
  <si>
    <t>&lt; 61</t>
  </si>
  <si>
    <t>&gt; 16</t>
  </si>
  <si>
    <t>6.7 - 8.2</t>
  </si>
  <si>
    <t>96 - 146</t>
  </si>
  <si>
    <t xml:space="preserve">3.7 - 4.3 </t>
  </si>
  <si>
    <t>107 - 108</t>
  </si>
  <si>
    <t>61 - 70</t>
  </si>
  <si>
    <t>14 - 16</t>
  </si>
  <si>
    <t>5.1 - 6.6</t>
  </si>
  <si>
    <t>46 - 95</t>
  </si>
  <si>
    <t>3.1 - 3.6</t>
  </si>
  <si>
    <t>106</t>
  </si>
  <si>
    <t>71 - 79</t>
  </si>
  <si>
    <t>11 - 13</t>
  </si>
  <si>
    <t>≤ 5</t>
  </si>
  <si>
    <t>≤ 45</t>
  </si>
  <si>
    <t>≤ 3.0</t>
  </si>
  <si>
    <t>≤ 105</t>
  </si>
  <si>
    <t>≥ 80</t>
  </si>
  <si>
    <t>≤ 10</t>
  </si>
  <si>
    <t>Good/Very good</t>
  </si>
  <si>
    <t>FRP  (µg/L)</t>
  </si>
  <si>
    <r>
      <t>DIN</t>
    </r>
    <r>
      <rPr>
        <i/>
        <sz val="11"/>
        <color indexed="8"/>
        <rFont val="Calibri"/>
        <family val="2"/>
      </rPr>
      <t xml:space="preserve"> </t>
    </r>
    <r>
      <rPr>
        <sz val="11"/>
        <color theme="1"/>
        <rFont val="Calibri"/>
        <family val="2"/>
      </rPr>
      <t>(</t>
    </r>
    <r>
      <rPr>
        <sz val="11"/>
        <color indexed="8"/>
        <rFont val="Calibri"/>
        <family val="2"/>
      </rPr>
      <t>µg/L</t>
    </r>
    <r>
      <rPr>
        <sz val="11"/>
        <color theme="1"/>
        <rFont val="Calibri"/>
        <family val="2"/>
      </rPr>
      <t>)</t>
    </r>
  </si>
  <si>
    <r>
      <t xml:space="preserve">Chl </t>
    </r>
    <r>
      <rPr>
        <i/>
        <sz val="11"/>
        <color indexed="8"/>
        <rFont val="Calibri"/>
        <family val="2"/>
      </rPr>
      <t xml:space="preserve">a </t>
    </r>
    <r>
      <rPr>
        <sz val="11"/>
        <color theme="1"/>
        <rFont val="Calibri"/>
        <family val="2"/>
      </rPr>
      <t>(</t>
    </r>
    <r>
      <rPr>
        <sz val="11"/>
        <color indexed="8"/>
        <rFont val="Calibri"/>
        <family val="2"/>
      </rPr>
      <t>µg/L</t>
    </r>
    <r>
      <rPr>
        <sz val="11"/>
        <color theme="1"/>
        <rFont val="Calibri"/>
        <family val="2"/>
      </rPr>
      <t>)</t>
    </r>
  </si>
  <si>
    <t>DO High (%)</t>
  </si>
  <si>
    <t>DO Low (%)</t>
  </si>
  <si>
    <t>FRP Score</t>
  </si>
  <si>
    <t>DIN Score</t>
  </si>
  <si>
    <t>DIN (µg/L)</t>
  </si>
  <si>
    <r>
      <t xml:space="preserve">Chl </t>
    </r>
    <r>
      <rPr>
        <b/>
        <i/>
        <sz val="11"/>
        <color indexed="8"/>
        <rFont val="Calibri"/>
        <family val="2"/>
      </rPr>
      <t xml:space="preserve">a </t>
    </r>
    <r>
      <rPr>
        <b/>
        <sz val="11"/>
        <color indexed="8"/>
        <rFont val="Calibri"/>
        <family val="2"/>
      </rPr>
      <t>Score</t>
    </r>
  </si>
  <si>
    <r>
      <t xml:space="preserve">Chl </t>
    </r>
    <r>
      <rPr>
        <b/>
        <i/>
        <sz val="11"/>
        <color indexed="8"/>
        <rFont val="Calibri"/>
        <family val="2"/>
      </rPr>
      <t xml:space="preserve">a </t>
    </r>
    <r>
      <rPr>
        <b/>
        <sz val="11"/>
        <color indexed="8"/>
        <rFont val="Calibri"/>
        <family val="2"/>
      </rPr>
      <t>(</t>
    </r>
    <r>
      <rPr>
        <b/>
        <sz val="11"/>
        <color indexed="8"/>
        <rFont val="Calibri"/>
        <family val="2"/>
      </rPr>
      <t>µg/L</t>
    </r>
    <r>
      <rPr>
        <b/>
        <sz val="11"/>
        <color indexed="8"/>
        <rFont val="Calibri"/>
        <family val="2"/>
      </rPr>
      <t>)</t>
    </r>
  </si>
  <si>
    <t>DO High Score</t>
  </si>
  <si>
    <t>DO Low Score</t>
  </si>
  <si>
    <t>Turbidity Score</t>
  </si>
  <si>
    <t>Turbidity NTU</t>
  </si>
  <si>
    <t>LE</t>
  </si>
  <si>
    <t>6/06/17 Average</t>
  </si>
  <si>
    <t>Barron River Receiving Waters Mouth - Site 6</t>
  </si>
  <si>
    <t>16/11/16 Average</t>
  </si>
  <si>
    <t>13/10/16 Average</t>
  </si>
  <si>
    <t>14/09/16 Average</t>
  </si>
  <si>
    <t>2/08/16 Average</t>
  </si>
  <si>
    <t>20/07/16 Average</t>
  </si>
  <si>
    <t>ME</t>
  </si>
  <si>
    <t>Barron River B6 Receiving Waters - Site 5</t>
  </si>
  <si>
    <t>Percent =&lt; or =&gt; GV</t>
  </si>
  <si>
    <t>No.=&lt; GV</t>
  </si>
  <si>
    <t>n</t>
  </si>
  <si>
    <t>VG</t>
  </si>
  <si>
    <t>G</t>
  </si>
  <si>
    <t>P</t>
  </si>
  <si>
    <t>Grade</t>
  </si>
  <si>
    <t>Condition score</t>
  </si>
  <si>
    <t>Barron River B5 Receiving Waters - Site 4</t>
  </si>
  <si>
    <r>
      <t>80th or</t>
    </r>
    <r>
      <rPr>
        <sz val="11"/>
        <color indexed="36"/>
        <rFont val="Calibri"/>
        <family val="2"/>
      </rPr>
      <t xml:space="preserve"> 20th</t>
    </r>
    <r>
      <rPr>
        <sz val="11"/>
        <color theme="1"/>
        <rFont val="Calibri"/>
        <family val="2"/>
      </rPr>
      <t xml:space="preserve"> %-tile </t>
    </r>
  </si>
  <si>
    <t>SF</t>
  </si>
  <si>
    <t>GV</t>
  </si>
  <si>
    <t>Annual Median</t>
  </si>
  <si>
    <t>Chl a</t>
  </si>
  <si>
    <t>Variable</t>
  </si>
  <si>
    <t xml:space="preserve">Lower Estuary </t>
  </si>
  <si>
    <t>Barron River B4 Receiving Waters - Site 3</t>
  </si>
  <si>
    <t xml:space="preserve"> LE Proportion of sites</t>
  </si>
  <si>
    <t xml:space="preserve"> ME Proportion of sites</t>
  </si>
  <si>
    <t>Barron River B3 Receiving Waters - Site 2</t>
  </si>
  <si>
    <t xml:space="preserve">SF </t>
  </si>
  <si>
    <t>Score</t>
  </si>
  <si>
    <t>WQ</t>
  </si>
  <si>
    <t>Contaminants</t>
  </si>
  <si>
    <t>Phys/Chem</t>
  </si>
  <si>
    <t>DO High</t>
  </si>
  <si>
    <t>DO Low</t>
  </si>
  <si>
    <t>Nutrients</t>
  </si>
  <si>
    <t>(Condtion scores weighted according to proportion of sites for water type)</t>
  </si>
  <si>
    <t>Mid estuary and lower estuary</t>
  </si>
  <si>
    <t>Total Estuary</t>
  </si>
  <si>
    <t>Mid-Estuary</t>
  </si>
  <si>
    <t>Water type</t>
  </si>
  <si>
    <t>DO % Upper</t>
  </si>
  <si>
    <t xml:space="preserve">DO% lower </t>
  </si>
  <si>
    <t>FRP mg/L</t>
  </si>
  <si>
    <t>DIN mg/L</t>
  </si>
  <si>
    <t>Chl a ug/L</t>
  </si>
  <si>
    <t>Site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</si>
</sst>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d/mm/yy"/>
  </numFmts>
  <fonts count="69">
    <font>
      <sz val="11"/>
      <color theme="1"/>
      <name val="Calibri"/>
      <family val="2"/>
    </font>
    <font>
      <sz val="11"/>
      <color indexed="8"/>
      <name val="Calibri"/>
      <family val="2"/>
    </font>
    <font>
      <sz val="9"/>
      <name val="Tahoma"/>
      <family val="0"/>
    </font>
    <font>
      <b/>
      <sz val="9"/>
      <name val="Tahoma"/>
      <family val="0"/>
    </font>
    <font>
      <b/>
      <sz val="11"/>
      <color indexed="8"/>
      <name val="Arial Narrow"/>
      <family val="2"/>
    </font>
    <font>
      <sz val="11"/>
      <color indexed="8"/>
      <name val="Arial Narrow"/>
      <family val="2"/>
    </font>
    <font>
      <u val="single"/>
      <sz val="11"/>
      <color indexed="8"/>
      <name val="Arial Narrow"/>
      <family val="2"/>
    </font>
    <font>
      <b/>
      <u val="single"/>
      <sz val="11"/>
      <color indexed="8"/>
      <name val="Arial Narrow"/>
      <family val="2"/>
    </font>
    <font>
      <b/>
      <sz val="11"/>
      <color indexed="8"/>
      <name val="Calibri"/>
      <family val="2"/>
    </font>
    <font>
      <sz val="10"/>
      <name val="Arial"/>
      <family val="0"/>
    </font>
    <font>
      <u val="single"/>
      <sz val="10"/>
      <name val="Arial"/>
      <family val="0"/>
    </font>
    <font>
      <sz val="9"/>
      <name val="Arial"/>
      <family val="0"/>
    </font>
    <font>
      <b/>
      <sz val="14"/>
      <color indexed="8"/>
      <name val="Calibri"/>
      <family val="2"/>
    </font>
    <font>
      <sz val="9"/>
      <color indexed="8"/>
      <name val="Calibri"/>
      <family val="2"/>
    </font>
    <font>
      <b/>
      <sz val="10"/>
      <color indexed="8"/>
      <name val="Calibri"/>
      <family val="2"/>
    </font>
    <font>
      <sz val="10"/>
      <color indexed="8"/>
      <name val="Calibri"/>
      <family val="2"/>
    </font>
    <font>
      <vertAlign val="superscript"/>
      <sz val="10"/>
      <color indexed="8"/>
      <name val="Calibri"/>
      <family val="2"/>
    </font>
    <font>
      <b/>
      <i/>
      <sz val="11"/>
      <color indexed="8"/>
      <name val="Calibri"/>
      <family val="2"/>
    </font>
    <font>
      <i/>
      <sz val="11"/>
      <color indexed="8"/>
      <name val="Calibri"/>
      <family val="2"/>
    </font>
    <font>
      <sz val="11"/>
      <name val="Calibri"/>
      <family val="2"/>
    </font>
    <font>
      <sz val="10"/>
      <name val="Calibri"/>
      <family val="2"/>
    </font>
    <font>
      <sz val="11"/>
      <color indexed="36"/>
      <name val="Calibri"/>
      <family val="2"/>
    </font>
    <font>
      <b/>
      <sz val="11"/>
      <name val="Calibri"/>
      <family val="2"/>
    </font>
    <font>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Narrow"/>
      <family val="2"/>
    </font>
    <font>
      <sz val="11"/>
      <color theme="1"/>
      <name val="Arial Narrow"/>
      <family val="2"/>
    </font>
    <font>
      <u val="single"/>
      <sz val="11"/>
      <color theme="1"/>
      <name val="Arial Narrow"/>
      <family val="2"/>
    </font>
    <font>
      <b/>
      <u val="single"/>
      <sz val="11"/>
      <color theme="1"/>
      <name val="Arial Narrow"/>
      <family val="2"/>
    </font>
    <font>
      <b/>
      <sz val="14"/>
      <color theme="1"/>
      <name val="Calibri"/>
      <family val="2"/>
    </font>
    <font>
      <sz val="9"/>
      <color theme="1"/>
      <name val="Calibri"/>
      <family val="2"/>
    </font>
    <font>
      <b/>
      <sz val="10"/>
      <color rgb="FF000000"/>
      <name val="Calibri"/>
      <family val="2"/>
    </font>
    <font>
      <sz val="10"/>
      <color theme="1"/>
      <name val="Calibri"/>
      <family val="2"/>
    </font>
    <font>
      <sz val="10"/>
      <color rgb="FF000000"/>
      <name val="Calibri"/>
      <family val="2"/>
    </font>
    <font>
      <b/>
      <sz val="11"/>
      <color rgb="FF000000"/>
      <name val="Calibri"/>
      <family val="2"/>
    </font>
    <font>
      <sz val="11"/>
      <color rgb="FF7030A0"/>
      <name val="Calibri"/>
      <family val="2"/>
    </font>
    <font>
      <sz val="14"/>
      <color theme="1"/>
      <name val="Calibri"/>
      <family val="2"/>
    </font>
    <font>
      <sz val="14"/>
      <color rgb="FF00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rgb="FF00B0F0"/>
        <bgColor indexed="64"/>
      </patternFill>
    </fill>
    <fill>
      <patternFill patternType="solid">
        <fgColor rgb="FFFFCCCC"/>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style="medium"/>
    </border>
    <border>
      <left/>
      <right/>
      <top/>
      <bottom style="medium"/>
    </border>
    <border>
      <left style="medium"/>
      <right/>
      <top/>
      <bottom/>
    </border>
    <border>
      <left style="thin">
        <color rgb="FFFF0000"/>
      </left>
      <right style="thin">
        <color rgb="FFFF0000"/>
      </right>
      <top/>
      <bottom/>
    </border>
    <border>
      <left style="thin">
        <color rgb="FFFF0000"/>
      </left>
      <right style="thin">
        <color rgb="FFFF0000"/>
      </right>
      <top/>
      <bottom style="medium"/>
    </border>
    <border>
      <left style="thin">
        <color rgb="FFFF0000"/>
      </left>
      <right style="thin">
        <color rgb="FFFF0000"/>
      </right>
      <top style="medium"/>
      <bottom/>
    </border>
    <border>
      <left/>
      <right style="medium"/>
      <top style="medium"/>
      <bottom/>
    </border>
    <border>
      <left/>
      <right style="medium"/>
      <top/>
      <bottom style="medium"/>
    </border>
    <border>
      <left/>
      <right style="medium"/>
      <top/>
      <bottom/>
    </border>
    <border>
      <left style="thin">
        <color rgb="FFFF0000"/>
      </left>
      <right style="thin">
        <color rgb="FFFF0000"/>
      </right>
      <top style="thin"/>
      <bottom/>
    </border>
    <border>
      <left style="thin">
        <color rgb="FFFF0000"/>
      </left>
      <right style="thin">
        <color rgb="FFFF0000"/>
      </right>
      <top style="thin">
        <color rgb="FFFF0000"/>
      </top>
      <bottom/>
    </border>
    <border>
      <left style="thin"/>
      <right style="thin"/>
      <top style="thin"/>
      <bottom style="thin"/>
    </border>
    <border>
      <left style="thin"/>
      <right/>
      <top style="thin"/>
      <bottom style="thin"/>
    </border>
    <border>
      <left/>
      <right/>
      <top style="thin"/>
      <bottom style="thin"/>
    </border>
    <border>
      <left style="thin"/>
      <right style="thin"/>
      <top/>
      <bottom/>
    </border>
    <border>
      <left style="thin"/>
      <right/>
      <top/>
      <bottom/>
    </border>
    <border>
      <left style="thin"/>
      <right style="thin"/>
      <top style="thin"/>
      <bottom/>
    </border>
    <border>
      <left style="thin"/>
      <right/>
      <top style="thin"/>
      <bottom/>
    </border>
    <border>
      <left/>
      <right/>
      <top/>
      <bottom style="thin"/>
    </border>
    <border>
      <left style="thin"/>
      <right/>
      <top/>
      <bottom style="thin"/>
    </border>
    <border>
      <left style="thin"/>
      <right style="thin"/>
      <top/>
      <bottom style="thin"/>
    </border>
    <border>
      <left/>
      <right style="thin"/>
      <top/>
      <bottom style="thin"/>
    </border>
    <border>
      <left/>
      <right style="thin"/>
      <top style="thin"/>
      <bottom style="thin"/>
    </border>
    <border>
      <left/>
      <right style="thin"/>
      <top/>
      <bottom/>
    </border>
    <border>
      <left/>
      <right style="thin"/>
      <top style="thin"/>
      <bottom/>
    </border>
    <border>
      <left/>
      <right/>
      <top style="thin"/>
      <bottom/>
    </border>
    <border>
      <left style="thin"/>
      <right style="thin"/>
      <top style="hair"/>
      <bottom style="thin"/>
    </border>
    <border>
      <left style="thin"/>
      <right style="thin"/>
      <top style="hair"/>
      <bottom style="hair"/>
    </border>
    <border>
      <left style="thin"/>
      <right style="thin"/>
      <top style="thin"/>
      <bottom style="hair"/>
    </border>
    <border>
      <left/>
      <right/>
      <top style="medium"/>
      <bottom style="medium"/>
    </border>
    <border>
      <left style="medium"/>
      <right/>
      <top style="medium"/>
      <bottom style="medium"/>
    </border>
    <border>
      <left/>
      <right style="medium"/>
      <top style="medium"/>
      <bottom style="medium"/>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41">
    <xf numFmtId="0" fontId="0" fillId="0" borderId="0" xfId="0" applyFont="1" applyAlignment="1">
      <alignment/>
    </xf>
    <xf numFmtId="0" fontId="55" fillId="7" borderId="0" xfId="0" applyFont="1" applyFill="1" applyAlignment="1">
      <alignment/>
    </xf>
    <xf numFmtId="0" fontId="55" fillId="7" borderId="0" xfId="0" applyFont="1" applyFill="1" applyAlignment="1">
      <alignment horizontal="right"/>
    </xf>
    <xf numFmtId="0" fontId="56" fillId="0" borderId="0" xfId="0" applyFont="1" applyAlignment="1">
      <alignment/>
    </xf>
    <xf numFmtId="0" fontId="56" fillId="0" borderId="0" xfId="0" applyFont="1" applyAlignment="1">
      <alignment horizontal="left"/>
    </xf>
    <xf numFmtId="0" fontId="56" fillId="3" borderId="0" xfId="0" applyFont="1" applyFill="1" applyAlignment="1">
      <alignment/>
    </xf>
    <xf numFmtId="0" fontId="56" fillId="7" borderId="0" xfId="0" applyFont="1" applyFill="1" applyAlignment="1">
      <alignment/>
    </xf>
    <xf numFmtId="0" fontId="56" fillId="7" borderId="0" xfId="0" applyFont="1" applyFill="1" applyAlignment="1">
      <alignment horizontal="right"/>
    </xf>
    <xf numFmtId="0" fontId="56" fillId="5" borderId="10" xfId="0" applyFont="1" applyFill="1" applyBorder="1" applyAlignment="1">
      <alignment/>
    </xf>
    <xf numFmtId="14" fontId="56" fillId="5" borderId="11" xfId="0" applyNumberFormat="1" applyFont="1" applyFill="1" applyBorder="1" applyAlignment="1">
      <alignment/>
    </xf>
    <xf numFmtId="0" fontId="56" fillId="5" borderId="11" xfId="0" applyFont="1" applyFill="1" applyBorder="1" applyAlignment="1">
      <alignment/>
    </xf>
    <xf numFmtId="20" fontId="56" fillId="5" borderId="11" xfId="0" applyNumberFormat="1" applyFont="1" applyFill="1" applyBorder="1" applyAlignment="1">
      <alignment horizontal="left"/>
    </xf>
    <xf numFmtId="0" fontId="56" fillId="3" borderId="11" xfId="0" applyFont="1" applyFill="1" applyBorder="1" applyAlignment="1">
      <alignment/>
    </xf>
    <xf numFmtId="0" fontId="56" fillId="7" borderId="11" xfId="0" applyFont="1" applyFill="1" applyBorder="1" applyAlignment="1">
      <alignment/>
    </xf>
    <xf numFmtId="0" fontId="56" fillId="7" borderId="11" xfId="0" applyFont="1" applyFill="1" applyBorder="1" applyAlignment="1">
      <alignment horizontal="right"/>
    </xf>
    <xf numFmtId="0" fontId="56" fillId="5" borderId="12" xfId="0" applyFont="1" applyFill="1" applyBorder="1" applyAlignment="1">
      <alignment/>
    </xf>
    <xf numFmtId="14" fontId="56" fillId="5" borderId="13" xfId="0" applyNumberFormat="1" applyFont="1" applyFill="1" applyBorder="1" applyAlignment="1">
      <alignment/>
    </xf>
    <xf numFmtId="0" fontId="56" fillId="5" borderId="13" xfId="0" applyFont="1" applyFill="1" applyBorder="1" applyAlignment="1">
      <alignment/>
    </xf>
    <xf numFmtId="20" fontId="56" fillId="5" borderId="13" xfId="0" applyNumberFormat="1" applyFont="1" applyFill="1" applyBorder="1" applyAlignment="1">
      <alignment horizontal="left"/>
    </xf>
    <xf numFmtId="0" fontId="56" fillId="3" borderId="13" xfId="0" applyFont="1" applyFill="1" applyBorder="1" applyAlignment="1">
      <alignment/>
    </xf>
    <xf numFmtId="0" fontId="56" fillId="7" borderId="13" xfId="0" applyFont="1" applyFill="1" applyBorder="1" applyAlignment="1">
      <alignment/>
    </xf>
    <xf numFmtId="0" fontId="56" fillId="7" borderId="13" xfId="0" applyFont="1" applyFill="1" applyBorder="1" applyAlignment="1">
      <alignment horizontal="right"/>
    </xf>
    <xf numFmtId="0" fontId="56" fillId="33" borderId="11" xfId="0" applyFont="1" applyFill="1" applyBorder="1" applyAlignment="1">
      <alignment/>
    </xf>
    <xf numFmtId="0" fontId="56" fillId="5" borderId="13" xfId="0" applyFont="1" applyFill="1" applyBorder="1" applyAlignment="1">
      <alignment horizontal="left"/>
    </xf>
    <xf numFmtId="0" fontId="56" fillId="33" borderId="13" xfId="0" applyFont="1" applyFill="1" applyBorder="1" applyAlignment="1">
      <alignment/>
    </xf>
    <xf numFmtId="0" fontId="56" fillId="11" borderId="11" xfId="0" applyFont="1" applyFill="1" applyBorder="1" applyAlignment="1">
      <alignment/>
    </xf>
    <xf numFmtId="0" fontId="56" fillId="5" borderId="14" xfId="0" applyFont="1" applyFill="1" applyBorder="1" applyAlignment="1">
      <alignment/>
    </xf>
    <xf numFmtId="14" fontId="56" fillId="5" borderId="0" xfId="0" applyNumberFormat="1" applyFont="1" applyFill="1" applyBorder="1" applyAlignment="1">
      <alignment/>
    </xf>
    <xf numFmtId="0" fontId="56" fillId="5" borderId="0" xfId="0" applyFont="1" applyFill="1" applyBorder="1" applyAlignment="1">
      <alignment/>
    </xf>
    <xf numFmtId="0" fontId="56" fillId="3" borderId="0" xfId="0" applyFont="1" applyFill="1" applyBorder="1" applyAlignment="1">
      <alignment/>
    </xf>
    <xf numFmtId="0" fontId="56" fillId="7" borderId="0" xfId="0" applyFont="1" applyFill="1" applyBorder="1" applyAlignment="1">
      <alignment/>
    </xf>
    <xf numFmtId="0" fontId="56" fillId="7" borderId="0" xfId="0" applyFont="1" applyFill="1" applyBorder="1" applyAlignment="1">
      <alignment horizontal="right"/>
    </xf>
    <xf numFmtId="0" fontId="57" fillId="5" borderId="0" xfId="0" applyFont="1" applyFill="1" applyAlignment="1">
      <alignment/>
    </xf>
    <xf numFmtId="0" fontId="57" fillId="5" borderId="0" xfId="0" applyFont="1" applyFill="1" applyAlignment="1">
      <alignment horizontal="left"/>
    </xf>
    <xf numFmtId="0" fontId="57" fillId="3" borderId="0" xfId="0" applyFont="1" applyFill="1" applyAlignment="1">
      <alignment/>
    </xf>
    <xf numFmtId="0" fontId="57" fillId="7" borderId="0" xfId="0" applyFont="1" applyFill="1" applyAlignment="1">
      <alignment/>
    </xf>
    <xf numFmtId="0" fontId="57" fillId="7" borderId="0" xfId="0" applyFont="1" applyFill="1" applyAlignment="1">
      <alignment horizontal="right"/>
    </xf>
    <xf numFmtId="0" fontId="57" fillId="0" borderId="0" xfId="0" applyFont="1" applyAlignment="1">
      <alignment/>
    </xf>
    <xf numFmtId="20" fontId="56" fillId="5" borderId="0" xfId="0" applyNumberFormat="1" applyFont="1" applyFill="1" applyBorder="1" applyAlignment="1">
      <alignment horizontal="left"/>
    </xf>
    <xf numFmtId="0" fontId="56" fillId="5" borderId="0" xfId="0" applyFont="1" applyFill="1" applyAlignment="1">
      <alignment/>
    </xf>
    <xf numFmtId="0" fontId="56" fillId="5" borderId="0" xfId="0" applyFont="1" applyFill="1" applyAlignment="1">
      <alignment horizontal="left"/>
    </xf>
    <xf numFmtId="14" fontId="56" fillId="5" borderId="0" xfId="0" applyNumberFormat="1" applyFont="1" applyFill="1" applyAlignment="1">
      <alignment/>
    </xf>
    <xf numFmtId="0" fontId="56" fillId="6" borderId="10" xfId="0" applyFont="1" applyFill="1" applyBorder="1" applyAlignment="1">
      <alignment/>
    </xf>
    <xf numFmtId="14" fontId="56" fillId="6" borderId="11" xfId="0" applyNumberFormat="1" applyFont="1" applyFill="1" applyBorder="1" applyAlignment="1">
      <alignment/>
    </xf>
    <xf numFmtId="0" fontId="56" fillId="6" borderId="11" xfId="0" applyFont="1" applyFill="1" applyBorder="1" applyAlignment="1">
      <alignment/>
    </xf>
    <xf numFmtId="19" fontId="56" fillId="6" borderId="11" xfId="0" applyNumberFormat="1" applyFont="1" applyFill="1" applyBorder="1" applyAlignment="1">
      <alignment horizontal="left"/>
    </xf>
    <xf numFmtId="0" fontId="56" fillId="6" borderId="12" xfId="0" applyFont="1" applyFill="1" applyBorder="1" applyAlignment="1">
      <alignment/>
    </xf>
    <xf numFmtId="14" fontId="56" fillId="6" borderId="13" xfId="0" applyNumberFormat="1" applyFont="1" applyFill="1" applyBorder="1" applyAlignment="1">
      <alignment/>
    </xf>
    <xf numFmtId="0" fontId="56" fillId="6" borderId="13" xfId="0" applyFont="1" applyFill="1" applyBorder="1" applyAlignment="1">
      <alignment/>
    </xf>
    <xf numFmtId="0" fontId="56" fillId="6" borderId="13" xfId="0" applyFont="1" applyFill="1" applyBorder="1" applyAlignment="1">
      <alignment horizontal="left"/>
    </xf>
    <xf numFmtId="20" fontId="56" fillId="6" borderId="11" xfId="0" applyNumberFormat="1" applyFont="1" applyFill="1" applyBorder="1" applyAlignment="1">
      <alignment horizontal="left"/>
    </xf>
    <xf numFmtId="0" fontId="56" fillId="33" borderId="0" xfId="0" applyFont="1" applyFill="1" applyAlignment="1">
      <alignment/>
    </xf>
    <xf numFmtId="0" fontId="56" fillId="6" borderId="14" xfId="0" applyFont="1" applyFill="1" applyBorder="1" applyAlignment="1">
      <alignment/>
    </xf>
    <xf numFmtId="14" fontId="56" fillId="6" borderId="0" xfId="0" applyNumberFormat="1" applyFont="1" applyFill="1" applyBorder="1" applyAlignment="1">
      <alignment/>
    </xf>
    <xf numFmtId="20" fontId="56" fillId="6" borderId="0" xfId="0" applyNumberFormat="1" applyFont="1" applyFill="1" applyBorder="1" applyAlignment="1">
      <alignment horizontal="left"/>
    </xf>
    <xf numFmtId="0" fontId="56" fillId="6" borderId="0" xfId="0" applyFont="1" applyFill="1" applyBorder="1" applyAlignment="1">
      <alignment/>
    </xf>
    <xf numFmtId="0" fontId="56" fillId="34" borderId="10" xfId="0" applyFont="1" applyFill="1" applyBorder="1" applyAlignment="1">
      <alignment/>
    </xf>
    <xf numFmtId="14" fontId="56" fillId="34" borderId="11" xfId="0" applyNumberFormat="1" applyFont="1" applyFill="1" applyBorder="1" applyAlignment="1">
      <alignment/>
    </xf>
    <xf numFmtId="0" fontId="56" fillId="34" borderId="11" xfId="0" applyFont="1" applyFill="1" applyBorder="1" applyAlignment="1">
      <alignment/>
    </xf>
    <xf numFmtId="20" fontId="56" fillId="34" borderId="11" xfId="0" applyNumberFormat="1" applyFont="1" applyFill="1" applyBorder="1" applyAlignment="1">
      <alignment horizontal="left"/>
    </xf>
    <xf numFmtId="0" fontId="56" fillId="34" borderId="12" xfId="0" applyFont="1" applyFill="1" applyBorder="1" applyAlignment="1">
      <alignment/>
    </xf>
    <xf numFmtId="14" fontId="56" fillId="34" borderId="13" xfId="0" applyNumberFormat="1" applyFont="1" applyFill="1" applyBorder="1" applyAlignment="1">
      <alignment/>
    </xf>
    <xf numFmtId="0" fontId="56" fillId="34" borderId="13" xfId="0" applyFont="1" applyFill="1" applyBorder="1" applyAlignment="1">
      <alignment/>
    </xf>
    <xf numFmtId="0" fontId="56" fillId="34" borderId="13" xfId="0" applyFont="1" applyFill="1" applyBorder="1" applyAlignment="1">
      <alignment horizontal="left"/>
    </xf>
    <xf numFmtId="0" fontId="56" fillId="34" borderId="0" xfId="0" applyFont="1" applyFill="1" applyBorder="1" applyAlignment="1">
      <alignment/>
    </xf>
    <xf numFmtId="14" fontId="56" fillId="34" borderId="0" xfId="0" applyNumberFormat="1" applyFont="1" applyFill="1" applyBorder="1" applyAlignment="1">
      <alignment/>
    </xf>
    <xf numFmtId="20" fontId="56" fillId="34" borderId="0" xfId="0" applyNumberFormat="1" applyFont="1" applyFill="1" applyBorder="1" applyAlignment="1">
      <alignment horizontal="left"/>
    </xf>
    <xf numFmtId="0" fontId="56" fillId="34" borderId="0" xfId="0" applyFont="1" applyFill="1" applyAlignment="1">
      <alignment/>
    </xf>
    <xf numFmtId="14" fontId="56" fillId="34" borderId="0" xfId="0" applyNumberFormat="1" applyFont="1" applyFill="1" applyAlignment="1">
      <alignment/>
    </xf>
    <xf numFmtId="20" fontId="56" fillId="34" borderId="0" xfId="0" applyNumberFormat="1" applyFont="1" applyFill="1" applyAlignment="1">
      <alignment horizontal="left"/>
    </xf>
    <xf numFmtId="20" fontId="56" fillId="5" borderId="0" xfId="0" applyNumberFormat="1" applyFont="1" applyFill="1" applyAlignment="1">
      <alignment horizontal="left"/>
    </xf>
    <xf numFmtId="0" fontId="56" fillId="3" borderId="0" xfId="0" applyFont="1" applyFill="1" applyBorder="1" applyAlignment="1">
      <alignment/>
    </xf>
    <xf numFmtId="0" fontId="56" fillId="7" borderId="0" xfId="0" applyFont="1" applyFill="1" applyBorder="1" applyAlignment="1">
      <alignment/>
    </xf>
    <xf numFmtId="0" fontId="56" fillId="7" borderId="0" xfId="0" applyFont="1" applyFill="1" applyBorder="1" applyAlignment="1">
      <alignment horizontal="right"/>
    </xf>
    <xf numFmtId="0" fontId="56" fillId="6" borderId="14" xfId="0" applyFont="1" applyFill="1" applyBorder="1" applyAlignment="1">
      <alignment/>
    </xf>
    <xf numFmtId="14" fontId="56" fillId="6" borderId="0" xfId="0" applyNumberFormat="1" applyFont="1" applyFill="1" applyBorder="1" applyAlignment="1">
      <alignment/>
    </xf>
    <xf numFmtId="0" fontId="56" fillId="6" borderId="11" xfId="0" applyFont="1" applyFill="1" applyBorder="1" applyAlignment="1">
      <alignment/>
    </xf>
    <xf numFmtId="20" fontId="56" fillId="6" borderId="0" xfId="0" applyNumberFormat="1" applyFont="1" applyFill="1" applyBorder="1" applyAlignment="1">
      <alignment horizontal="left"/>
    </xf>
    <xf numFmtId="0" fontId="56" fillId="6" borderId="0" xfId="0" applyFont="1" applyFill="1" applyBorder="1" applyAlignment="1">
      <alignment/>
    </xf>
    <xf numFmtId="0" fontId="56" fillId="3" borderId="0" xfId="0" applyFont="1" applyFill="1" applyAlignment="1">
      <alignment/>
    </xf>
    <xf numFmtId="0" fontId="56" fillId="5" borderId="0" xfId="0" applyFont="1" applyFill="1" applyAlignment="1">
      <alignment/>
    </xf>
    <xf numFmtId="0" fontId="56" fillId="5" borderId="0" xfId="0" applyFont="1" applyFill="1" applyAlignment="1">
      <alignment horizontal="left"/>
    </xf>
    <xf numFmtId="0" fontId="56" fillId="7" borderId="0" xfId="0" applyFont="1" applyFill="1" applyAlignment="1">
      <alignment/>
    </xf>
    <xf numFmtId="0" fontId="56" fillId="7" borderId="0" xfId="0" applyFont="1" applyFill="1" applyAlignment="1">
      <alignment horizontal="right"/>
    </xf>
    <xf numFmtId="0" fontId="56" fillId="3" borderId="0" xfId="0" applyFont="1" applyFill="1" applyAlignment="1">
      <alignment horizontal="right"/>
    </xf>
    <xf numFmtId="0" fontId="56" fillId="3" borderId="11" xfId="0" applyFont="1" applyFill="1" applyBorder="1" applyAlignment="1">
      <alignment horizontal="right"/>
    </xf>
    <xf numFmtId="0" fontId="56" fillId="3" borderId="13" xfId="0" applyFont="1" applyFill="1" applyBorder="1" applyAlignment="1">
      <alignment horizontal="right"/>
    </xf>
    <xf numFmtId="0" fontId="56" fillId="33" borderId="11" xfId="0" applyFont="1" applyFill="1" applyBorder="1" applyAlignment="1">
      <alignment horizontal="right"/>
    </xf>
    <xf numFmtId="0" fontId="56" fillId="33" borderId="13" xfId="0" applyFont="1" applyFill="1" applyBorder="1" applyAlignment="1">
      <alignment horizontal="right"/>
    </xf>
    <xf numFmtId="0" fontId="56" fillId="11" borderId="11" xfId="0" applyFont="1" applyFill="1" applyBorder="1" applyAlignment="1">
      <alignment horizontal="right"/>
    </xf>
    <xf numFmtId="10" fontId="56" fillId="3" borderId="13" xfId="0" applyNumberFormat="1" applyFont="1" applyFill="1" applyBorder="1" applyAlignment="1">
      <alignment horizontal="right"/>
    </xf>
    <xf numFmtId="0" fontId="56" fillId="3" borderId="0" xfId="0" applyNumberFormat="1" applyFont="1" applyFill="1" applyBorder="1" applyAlignment="1">
      <alignment horizontal="right"/>
    </xf>
    <xf numFmtId="0" fontId="57" fillId="3" borderId="0" xfId="0" applyFont="1" applyFill="1" applyAlignment="1">
      <alignment horizontal="right"/>
    </xf>
    <xf numFmtId="0" fontId="56" fillId="3" borderId="0" xfId="0" applyFont="1" applyFill="1" applyAlignment="1">
      <alignment horizontal="right"/>
    </xf>
    <xf numFmtId="0" fontId="56" fillId="3" borderId="0" xfId="0" applyFont="1" applyFill="1" applyBorder="1" applyAlignment="1">
      <alignment horizontal="right"/>
    </xf>
    <xf numFmtId="0" fontId="56" fillId="3" borderId="0" xfId="0" applyFont="1" applyFill="1" applyBorder="1" applyAlignment="1">
      <alignment horizontal="right"/>
    </xf>
    <xf numFmtId="0" fontId="55" fillId="7" borderId="11" xfId="0" applyFont="1" applyFill="1" applyBorder="1" applyAlignment="1">
      <alignment horizontal="right"/>
    </xf>
    <xf numFmtId="0" fontId="55" fillId="7" borderId="13" xfId="0" applyFont="1" applyFill="1" applyBorder="1" applyAlignment="1">
      <alignment horizontal="right"/>
    </xf>
    <xf numFmtId="0" fontId="55" fillId="7" borderId="0" xfId="0" applyFont="1" applyFill="1" applyBorder="1" applyAlignment="1">
      <alignment horizontal="right"/>
    </xf>
    <xf numFmtId="0" fontId="58" fillId="7" borderId="0" xfId="0" applyFont="1" applyFill="1" applyAlignment="1">
      <alignment horizontal="right"/>
    </xf>
    <xf numFmtId="0" fontId="56" fillId="3" borderId="15" xfId="0" applyFont="1" applyFill="1" applyBorder="1" applyAlignment="1">
      <alignment/>
    </xf>
    <xf numFmtId="10" fontId="56" fillId="3" borderId="16" xfId="0" applyNumberFormat="1" applyFont="1" applyFill="1" applyBorder="1" applyAlignment="1">
      <alignment/>
    </xf>
    <xf numFmtId="0" fontId="56" fillId="3" borderId="15" xfId="0" applyNumberFormat="1" applyFont="1" applyFill="1" applyBorder="1" applyAlignment="1">
      <alignment/>
    </xf>
    <xf numFmtId="9" fontId="56" fillId="3" borderId="15" xfId="0" applyNumberFormat="1" applyFont="1" applyFill="1" applyBorder="1" applyAlignment="1">
      <alignment/>
    </xf>
    <xf numFmtId="10" fontId="56" fillId="3" borderId="15" xfId="0" applyNumberFormat="1" applyFont="1" applyFill="1" applyBorder="1" applyAlignment="1">
      <alignment/>
    </xf>
    <xf numFmtId="0" fontId="56" fillId="3" borderId="17" xfId="0" applyNumberFormat="1" applyFont="1" applyFill="1" applyBorder="1" applyAlignment="1">
      <alignment/>
    </xf>
    <xf numFmtId="0" fontId="56" fillId="3" borderId="16" xfId="0" applyNumberFormat="1" applyFont="1" applyFill="1" applyBorder="1" applyAlignment="1">
      <alignment/>
    </xf>
    <xf numFmtId="0" fontId="56" fillId="33" borderId="17" xfId="0" applyNumberFormat="1" applyFont="1" applyFill="1" applyBorder="1" applyAlignment="1">
      <alignment/>
    </xf>
    <xf numFmtId="0" fontId="56" fillId="33" borderId="16" xfId="0" applyNumberFormat="1" applyFont="1" applyFill="1" applyBorder="1" applyAlignment="1">
      <alignment/>
    </xf>
    <xf numFmtId="0" fontId="56" fillId="11" borderId="17" xfId="0" applyNumberFormat="1" applyFont="1" applyFill="1" applyBorder="1" applyAlignment="1">
      <alignment/>
    </xf>
    <xf numFmtId="0" fontId="56" fillId="33" borderId="15" xfId="0" applyNumberFormat="1" applyFont="1" applyFill="1" applyBorder="1" applyAlignment="1">
      <alignment/>
    </xf>
    <xf numFmtId="0" fontId="57" fillId="33" borderId="15" xfId="0" applyNumberFormat="1" applyFont="1" applyFill="1" applyBorder="1" applyAlignment="1">
      <alignment/>
    </xf>
    <xf numFmtId="0" fontId="56" fillId="3" borderId="15" xfId="0" applyNumberFormat="1" applyFont="1" applyFill="1" applyBorder="1" applyAlignment="1">
      <alignment/>
    </xf>
    <xf numFmtId="0" fontId="56" fillId="34" borderId="0" xfId="0" applyFont="1" applyFill="1" applyAlignment="1">
      <alignment/>
    </xf>
    <xf numFmtId="14" fontId="56" fillId="34" borderId="0" xfId="0" applyNumberFormat="1" applyFont="1" applyFill="1" applyAlignment="1">
      <alignment/>
    </xf>
    <xf numFmtId="0" fontId="56" fillId="34" borderId="0" xfId="0" applyFont="1" applyFill="1" applyBorder="1" applyAlignment="1">
      <alignment/>
    </xf>
    <xf numFmtId="20" fontId="56" fillId="34" borderId="0" xfId="0" applyNumberFormat="1" applyFont="1" applyFill="1" applyAlignment="1">
      <alignment horizontal="left"/>
    </xf>
    <xf numFmtId="0" fontId="55" fillId="7" borderId="0" xfId="0" applyFont="1" applyFill="1" applyAlignment="1">
      <alignment horizontal="right"/>
    </xf>
    <xf numFmtId="0" fontId="55" fillId="35" borderId="0" xfId="0" applyFont="1" applyFill="1" applyAlignment="1">
      <alignment/>
    </xf>
    <xf numFmtId="0" fontId="56" fillId="35" borderId="0" xfId="0" applyFont="1" applyFill="1" applyAlignment="1">
      <alignment/>
    </xf>
    <xf numFmtId="0" fontId="56" fillId="35" borderId="11" xfId="0" applyFont="1" applyFill="1" applyBorder="1" applyAlignment="1">
      <alignment/>
    </xf>
    <xf numFmtId="0" fontId="56" fillId="35" borderId="13" xfId="0" applyFont="1" applyFill="1" applyBorder="1" applyAlignment="1">
      <alignment/>
    </xf>
    <xf numFmtId="0" fontId="57" fillId="35" borderId="0" xfId="0" applyFont="1" applyFill="1" applyAlignment="1">
      <alignment/>
    </xf>
    <xf numFmtId="0" fontId="56" fillId="35" borderId="0" xfId="0" applyFont="1" applyFill="1" applyBorder="1" applyAlignment="1">
      <alignment/>
    </xf>
    <xf numFmtId="0" fontId="56" fillId="35" borderId="0" xfId="0" applyFont="1" applyFill="1" applyAlignment="1">
      <alignment/>
    </xf>
    <xf numFmtId="0" fontId="56" fillId="35" borderId="0" xfId="0" applyFont="1" applyFill="1" applyBorder="1" applyAlignment="1">
      <alignment/>
    </xf>
    <xf numFmtId="0" fontId="55" fillId="35" borderId="0" xfId="0" applyFont="1" applyFill="1" applyAlignment="1">
      <alignment horizontal="right"/>
    </xf>
    <xf numFmtId="0" fontId="55" fillId="35" borderId="0" xfId="0" applyFont="1" applyFill="1" applyAlignment="1">
      <alignment horizontal="left"/>
    </xf>
    <xf numFmtId="0" fontId="55" fillId="36" borderId="0" xfId="0" applyFont="1" applyFill="1" applyAlignment="1">
      <alignment/>
    </xf>
    <xf numFmtId="0" fontId="55" fillId="36" borderId="0" xfId="0" applyFont="1" applyFill="1" applyAlignment="1">
      <alignment horizontal="left"/>
    </xf>
    <xf numFmtId="0" fontId="55" fillId="36" borderId="15" xfId="0" applyNumberFormat="1" applyFont="1" applyFill="1" applyBorder="1" applyAlignment="1">
      <alignment/>
    </xf>
    <xf numFmtId="0" fontId="55" fillId="36" borderId="15" xfId="0" applyFont="1" applyFill="1" applyBorder="1" applyAlignment="1">
      <alignment/>
    </xf>
    <xf numFmtId="0" fontId="55" fillId="36" borderId="0" xfId="0" applyFont="1" applyFill="1" applyAlignment="1">
      <alignment horizontal="right"/>
    </xf>
    <xf numFmtId="0" fontId="55" fillId="34" borderId="0" xfId="0" applyFont="1" applyFill="1" applyAlignment="1">
      <alignment/>
    </xf>
    <xf numFmtId="0" fontId="56" fillId="34" borderId="18" xfId="0" applyFont="1" applyFill="1" applyBorder="1" applyAlignment="1">
      <alignment/>
    </xf>
    <xf numFmtId="0" fontId="56" fillId="34" borderId="19" xfId="0" applyFont="1" applyFill="1" applyBorder="1" applyAlignment="1">
      <alignment/>
    </xf>
    <xf numFmtId="0" fontId="56" fillId="34" borderId="20" xfId="0" applyFont="1" applyFill="1" applyBorder="1" applyAlignment="1">
      <alignment/>
    </xf>
    <xf numFmtId="0" fontId="57" fillId="34" borderId="0" xfId="0" applyFont="1" applyFill="1" applyAlignment="1">
      <alignment/>
    </xf>
    <xf numFmtId="0" fontId="56" fillId="34" borderId="20" xfId="0" applyFont="1" applyFill="1" applyBorder="1" applyAlignment="1">
      <alignment/>
    </xf>
    <xf numFmtId="0" fontId="55" fillId="35" borderId="21" xfId="0" applyFont="1" applyFill="1" applyBorder="1" applyAlignment="1">
      <alignment/>
    </xf>
    <xf numFmtId="0" fontId="55" fillId="35" borderId="22" xfId="0" applyFont="1" applyFill="1" applyBorder="1" applyAlignment="1">
      <alignment/>
    </xf>
    <xf numFmtId="0" fontId="55" fillId="37" borderId="0" xfId="0" applyFont="1" applyFill="1" applyAlignment="1">
      <alignment/>
    </xf>
    <xf numFmtId="0" fontId="55" fillId="37" borderId="15" xfId="0" applyNumberFormat="1" applyFont="1" applyFill="1" applyBorder="1" applyAlignment="1">
      <alignment/>
    </xf>
    <xf numFmtId="0" fontId="55" fillId="37" borderId="0" xfId="0" applyFont="1" applyFill="1" applyAlignment="1">
      <alignment horizontal="right"/>
    </xf>
    <xf numFmtId="0" fontId="9" fillId="0" borderId="0" xfId="55">
      <alignment/>
      <protection/>
    </xf>
    <xf numFmtId="0" fontId="9" fillId="0" borderId="23" xfId="55" applyBorder="1">
      <alignment/>
      <protection/>
    </xf>
    <xf numFmtId="0" fontId="9" fillId="0" borderId="24" xfId="55" applyBorder="1" applyAlignment="1">
      <alignment horizontal="center"/>
      <protection/>
    </xf>
    <xf numFmtId="0" fontId="9" fillId="0" borderId="25" xfId="55" applyBorder="1" applyAlignment="1">
      <alignment horizontal="center"/>
      <protection/>
    </xf>
    <xf numFmtId="49" fontId="9" fillId="0" borderId="23" xfId="55" applyNumberFormat="1" applyBorder="1" applyAlignment="1">
      <alignment horizontal="center"/>
      <protection/>
    </xf>
    <xf numFmtId="14" fontId="9" fillId="0" borderId="23" xfId="55" applyNumberFormat="1" applyBorder="1" applyAlignment="1">
      <alignment horizontal="center"/>
      <protection/>
    </xf>
    <xf numFmtId="0" fontId="9" fillId="0" borderId="26" xfId="55" applyBorder="1">
      <alignment/>
      <protection/>
    </xf>
    <xf numFmtId="0" fontId="9" fillId="0" borderId="27" xfId="55" applyBorder="1" applyAlignment="1">
      <alignment horizontal="center"/>
      <protection/>
    </xf>
    <xf numFmtId="0" fontId="9" fillId="0" borderId="0" xfId="55" applyAlignment="1">
      <alignment horizontal="center"/>
      <protection/>
    </xf>
    <xf numFmtId="49" fontId="9" fillId="0" borderId="26" xfId="55" applyNumberFormat="1" applyBorder="1" applyAlignment="1">
      <alignment horizontal="center"/>
      <protection/>
    </xf>
    <xf numFmtId="14" fontId="9" fillId="0" borderId="26" xfId="55" applyNumberFormat="1" applyBorder="1" applyAlignment="1">
      <alignment horizontal="center"/>
      <protection/>
    </xf>
    <xf numFmtId="0" fontId="9" fillId="0" borderId="28" xfId="55" applyBorder="1" applyAlignment="1">
      <alignment horizontal="center"/>
      <protection/>
    </xf>
    <xf numFmtId="0" fontId="9" fillId="0" borderId="23" xfId="55" applyBorder="1" applyAlignment="1">
      <alignment horizontal="center"/>
      <protection/>
    </xf>
    <xf numFmtId="0" fontId="9" fillId="0" borderId="29" xfId="55" applyBorder="1" applyAlignment="1">
      <alignment horizontal="center"/>
      <protection/>
    </xf>
    <xf numFmtId="0" fontId="9" fillId="0" borderId="30" xfId="55" applyBorder="1">
      <alignment/>
      <protection/>
    </xf>
    <xf numFmtId="0" fontId="9" fillId="0" borderId="31" xfId="55" applyBorder="1">
      <alignment/>
      <protection/>
    </xf>
    <xf numFmtId="0" fontId="9" fillId="0" borderId="32" xfId="55" applyBorder="1">
      <alignment/>
      <protection/>
    </xf>
    <xf numFmtId="0" fontId="9" fillId="0" borderId="30" xfId="55" applyBorder="1" applyAlignment="1">
      <alignment horizontal="center"/>
      <protection/>
    </xf>
    <xf numFmtId="49" fontId="9" fillId="0" borderId="32" xfId="55" applyNumberFormat="1" applyBorder="1" applyAlignment="1">
      <alignment horizontal="center"/>
      <protection/>
    </xf>
    <xf numFmtId="14" fontId="9" fillId="0" borderId="32" xfId="55" applyNumberFormat="1" applyBorder="1" applyAlignment="1">
      <alignment horizontal="center"/>
      <protection/>
    </xf>
    <xf numFmtId="0" fontId="9" fillId="0" borderId="31" xfId="55" applyBorder="1" applyAlignment="1">
      <alignment horizontal="center"/>
      <protection/>
    </xf>
    <xf numFmtId="0" fontId="9" fillId="0" borderId="25" xfId="55" applyBorder="1">
      <alignment/>
      <protection/>
    </xf>
    <xf numFmtId="0" fontId="9" fillId="0" borderId="24" xfId="55" applyBorder="1">
      <alignment/>
      <protection/>
    </xf>
    <xf numFmtId="0" fontId="9" fillId="0" borderId="32" xfId="55" applyBorder="1" applyAlignment="1">
      <alignment horizontal="center"/>
      <protection/>
    </xf>
    <xf numFmtId="0" fontId="9" fillId="0" borderId="27" xfId="55" applyBorder="1">
      <alignment/>
      <protection/>
    </xf>
    <xf numFmtId="0" fontId="9" fillId="0" borderId="26" xfId="55" applyBorder="1" applyAlignment="1">
      <alignment horizontal="center"/>
      <protection/>
    </xf>
    <xf numFmtId="0" fontId="9" fillId="0" borderId="24" xfId="55" applyBorder="1" applyAlignment="1">
      <alignment horizontal="left"/>
      <protection/>
    </xf>
    <xf numFmtId="0" fontId="9" fillId="0" borderId="31" xfId="55" applyBorder="1" applyAlignment="1">
      <alignment horizontal="left"/>
      <protection/>
    </xf>
    <xf numFmtId="0" fontId="9" fillId="0" borderId="23" xfId="55" applyFont="1" applyBorder="1" applyAlignment="1">
      <alignment horizontal="center"/>
      <protection/>
    </xf>
    <xf numFmtId="0" fontId="9" fillId="0" borderId="30" xfId="55" applyFont="1" applyBorder="1" applyAlignment="1">
      <alignment horizontal="center"/>
      <protection/>
    </xf>
    <xf numFmtId="0" fontId="9" fillId="0" borderId="31" xfId="55" applyFont="1" applyBorder="1" applyAlignment="1">
      <alignment horizontal="left"/>
      <protection/>
    </xf>
    <xf numFmtId="0" fontId="9" fillId="0" borderId="0" xfId="55" applyFont="1" applyAlignment="1">
      <alignment horizontal="center"/>
      <protection/>
    </xf>
    <xf numFmtId="0" fontId="9" fillId="0" borderId="26" xfId="55" applyFont="1" applyBorder="1" applyAlignment="1">
      <alignment horizontal="center"/>
      <protection/>
    </xf>
    <xf numFmtId="0" fontId="10" fillId="0" borderId="25" xfId="55" applyFont="1" applyBorder="1">
      <alignment/>
      <protection/>
    </xf>
    <xf numFmtId="0" fontId="9" fillId="0" borderId="24" xfId="55" applyFont="1" applyBorder="1" applyAlignment="1">
      <alignment horizontal="left"/>
      <protection/>
    </xf>
    <xf numFmtId="0" fontId="10" fillId="0" borderId="23" xfId="55" applyFont="1" applyBorder="1">
      <alignment/>
      <protection/>
    </xf>
    <xf numFmtId="0" fontId="9" fillId="0" borderId="25" xfId="55" applyFont="1" applyBorder="1" applyAlignment="1">
      <alignment horizontal="center"/>
      <protection/>
    </xf>
    <xf numFmtId="14" fontId="9" fillId="0" borderId="23" xfId="55" applyNumberFormat="1" applyFont="1" applyBorder="1" applyAlignment="1">
      <alignment horizontal="center"/>
      <protection/>
    </xf>
    <xf numFmtId="0" fontId="9" fillId="0" borderId="24" xfId="55" applyFont="1" applyBorder="1" applyAlignment="1">
      <alignment horizontal="center"/>
      <protection/>
    </xf>
    <xf numFmtId="0" fontId="9" fillId="0" borderId="32" xfId="55" applyFont="1" applyBorder="1" applyAlignment="1">
      <alignment horizontal="center"/>
      <protection/>
    </xf>
    <xf numFmtId="14" fontId="9" fillId="0" borderId="32" xfId="55" applyNumberFormat="1" applyFont="1" applyBorder="1" applyAlignment="1">
      <alignment horizontal="center"/>
      <protection/>
    </xf>
    <xf numFmtId="0" fontId="9" fillId="0" borderId="27" xfId="55" applyBorder="1" applyAlignment="1">
      <alignment horizontal="left"/>
      <protection/>
    </xf>
    <xf numFmtId="14" fontId="9" fillId="0" borderId="23" xfId="55" applyNumberFormat="1" applyBorder="1">
      <alignment/>
      <protection/>
    </xf>
    <xf numFmtId="0" fontId="9" fillId="0" borderId="33" xfId="55" applyBorder="1">
      <alignment/>
      <protection/>
    </xf>
    <xf numFmtId="0" fontId="9" fillId="0" borderId="34" xfId="55" applyBorder="1">
      <alignment/>
      <protection/>
    </xf>
    <xf numFmtId="49" fontId="9" fillId="0" borderId="23" xfId="55" applyNumberFormat="1" applyBorder="1">
      <alignment/>
      <protection/>
    </xf>
    <xf numFmtId="0" fontId="10" fillId="0" borderId="34" xfId="55" applyFont="1" applyBorder="1">
      <alignment/>
      <protection/>
    </xf>
    <xf numFmtId="0" fontId="9" fillId="0" borderId="35" xfId="55" applyBorder="1">
      <alignment/>
      <protection/>
    </xf>
    <xf numFmtId="0" fontId="9" fillId="0" borderId="33" xfId="55" applyBorder="1" applyAlignment="1">
      <alignment horizontal="center"/>
      <protection/>
    </xf>
    <xf numFmtId="0" fontId="11" fillId="0" borderId="26" xfId="55" applyFont="1" applyBorder="1" applyAlignment="1">
      <alignment horizontal="center"/>
      <protection/>
    </xf>
    <xf numFmtId="0" fontId="9" fillId="0" borderId="36" xfId="55" applyBorder="1" applyAlignment="1">
      <alignment horizontal="center"/>
      <protection/>
    </xf>
    <xf numFmtId="0" fontId="9" fillId="0" borderId="37" xfId="55" applyBorder="1" applyAlignment="1">
      <alignment horizontal="center"/>
      <protection/>
    </xf>
    <xf numFmtId="0" fontId="9" fillId="0" borderId="0" xfId="55" applyAlignment="1">
      <alignment horizontal="left"/>
      <protection/>
    </xf>
    <xf numFmtId="17" fontId="9" fillId="0" borderId="0" xfId="55" applyNumberFormat="1">
      <alignment/>
      <protection/>
    </xf>
    <xf numFmtId="0" fontId="10" fillId="0" borderId="23" xfId="55" applyFont="1" applyBorder="1" applyAlignment="1">
      <alignment horizontal="center"/>
      <protection/>
    </xf>
    <xf numFmtId="0" fontId="9" fillId="0" borderId="27" xfId="55" applyFont="1" applyBorder="1" applyAlignment="1">
      <alignment horizontal="left"/>
      <protection/>
    </xf>
    <xf numFmtId="2" fontId="9" fillId="0" borderId="27" xfId="55" applyNumberFormat="1" applyBorder="1" applyAlignment="1">
      <alignment horizontal="center"/>
      <protection/>
    </xf>
    <xf numFmtId="16" fontId="9" fillId="0" borderId="23" xfId="55" applyNumberFormat="1" applyBorder="1" applyAlignment="1">
      <alignment horizontal="center"/>
      <protection/>
    </xf>
    <xf numFmtId="0" fontId="9" fillId="0" borderId="31" xfId="55" applyFont="1" applyBorder="1">
      <alignment/>
      <protection/>
    </xf>
    <xf numFmtId="2" fontId="9" fillId="0" borderId="31" xfId="55" applyNumberFormat="1" applyBorder="1" applyAlignment="1">
      <alignment horizontal="center"/>
      <protection/>
    </xf>
    <xf numFmtId="49" fontId="9" fillId="0" borderId="32" xfId="55" applyNumberFormat="1" applyFont="1" applyBorder="1" applyAlignment="1">
      <alignment horizontal="center"/>
      <protection/>
    </xf>
    <xf numFmtId="0" fontId="9" fillId="0" borderId="24" xfId="55" applyFont="1" applyBorder="1">
      <alignment/>
      <protection/>
    </xf>
    <xf numFmtId="2" fontId="9" fillId="0" borderId="24" xfId="55" applyNumberFormat="1" applyBorder="1" applyAlignment="1">
      <alignment horizontal="center"/>
      <protection/>
    </xf>
    <xf numFmtId="49" fontId="9" fillId="0" borderId="23" xfId="55" applyNumberFormat="1" applyFont="1" applyBorder="1" applyAlignment="1">
      <alignment horizontal="center"/>
      <protection/>
    </xf>
    <xf numFmtId="0" fontId="9" fillId="0" borderId="27" xfId="55" applyFont="1" applyBorder="1">
      <alignment/>
      <protection/>
    </xf>
    <xf numFmtId="49" fontId="9" fillId="0" borderId="26" xfId="55" applyNumberFormat="1" applyFont="1" applyBorder="1" applyAlignment="1">
      <alignment horizontal="center"/>
      <protection/>
    </xf>
    <xf numFmtId="2" fontId="9" fillId="0" borderId="32" xfId="55" applyNumberFormat="1" applyBorder="1" applyAlignment="1">
      <alignment horizontal="center"/>
      <protection/>
    </xf>
    <xf numFmtId="16" fontId="9" fillId="0" borderId="32" xfId="55" applyNumberFormat="1" applyBorder="1" applyAlignment="1">
      <alignment horizontal="center"/>
      <protection/>
    </xf>
    <xf numFmtId="2" fontId="9" fillId="0" borderId="23" xfId="55" applyNumberFormat="1" applyBorder="1" applyAlignment="1">
      <alignment horizontal="center"/>
      <protection/>
    </xf>
    <xf numFmtId="2" fontId="9" fillId="0" borderId="26" xfId="55" applyNumberFormat="1" applyBorder="1" applyAlignment="1">
      <alignment horizontal="center"/>
      <protection/>
    </xf>
    <xf numFmtId="16" fontId="9" fillId="0" borderId="26" xfId="55" applyNumberFormat="1" applyBorder="1" applyAlignment="1">
      <alignment horizontal="center"/>
      <protection/>
    </xf>
    <xf numFmtId="0" fontId="10" fillId="0" borderId="33" xfId="55" applyFont="1" applyBorder="1">
      <alignment/>
      <protection/>
    </xf>
    <xf numFmtId="1" fontId="9" fillId="0" borderId="29" xfId="55" applyNumberFormat="1" applyBorder="1" applyAlignment="1">
      <alignment horizontal="center"/>
      <protection/>
    </xf>
    <xf numFmtId="0" fontId="9" fillId="0" borderId="31" xfId="55" applyFont="1" applyBorder="1" applyAlignment="1">
      <alignment horizontal="center"/>
      <protection/>
    </xf>
    <xf numFmtId="0" fontId="9" fillId="0" borderId="37" xfId="55" applyBorder="1">
      <alignment/>
      <protection/>
    </xf>
    <xf numFmtId="0" fontId="9" fillId="0" borderId="29" xfId="55" applyBorder="1" applyAlignment="1">
      <alignment horizontal="left"/>
      <protection/>
    </xf>
    <xf numFmtId="0" fontId="9" fillId="0" borderId="28" xfId="55" applyBorder="1">
      <alignment/>
      <protection/>
    </xf>
    <xf numFmtId="2" fontId="9" fillId="0" borderId="29" xfId="55" applyNumberFormat="1" applyBorder="1" applyAlignment="1">
      <alignment horizontal="center"/>
      <protection/>
    </xf>
    <xf numFmtId="49" fontId="9" fillId="0" borderId="28" xfId="55" applyNumberFormat="1" applyBorder="1" applyAlignment="1">
      <alignment horizontal="center"/>
      <protection/>
    </xf>
    <xf numFmtId="0" fontId="11" fillId="0" borderId="25" xfId="55" applyFont="1" applyBorder="1" applyAlignment="1">
      <alignment horizontal="center"/>
      <protection/>
    </xf>
    <xf numFmtId="0" fontId="0" fillId="35" borderId="0" xfId="0" applyFill="1" applyAlignment="1">
      <alignment/>
    </xf>
    <xf numFmtId="0" fontId="0" fillId="35" borderId="23" xfId="0" applyFill="1" applyBorder="1" applyAlignment="1">
      <alignment horizontal="center"/>
    </xf>
    <xf numFmtId="0" fontId="0" fillId="38" borderId="38" xfId="0" applyFill="1" applyBorder="1" applyAlignment="1" applyProtection="1">
      <alignment horizontal="center"/>
      <protection locked="0"/>
    </xf>
    <xf numFmtId="0" fontId="0" fillId="35" borderId="38" xfId="0" applyFill="1" applyBorder="1" applyAlignment="1">
      <alignment horizontal="center"/>
    </xf>
    <xf numFmtId="0" fontId="0" fillId="38" borderId="39" xfId="0" applyFill="1" applyBorder="1" applyAlignment="1" applyProtection="1">
      <alignment horizontal="center"/>
      <protection locked="0"/>
    </xf>
    <xf numFmtId="0" fontId="0" fillId="35" borderId="39" xfId="0" applyFill="1" applyBorder="1" applyAlignment="1">
      <alignment horizontal="center"/>
    </xf>
    <xf numFmtId="0" fontId="0" fillId="38" borderId="40" xfId="0" applyFill="1" applyBorder="1" applyAlignment="1" applyProtection="1">
      <alignment horizontal="center"/>
      <protection locked="0"/>
    </xf>
    <xf numFmtId="0" fontId="0" fillId="35" borderId="40" xfId="0" applyFill="1" applyBorder="1" applyAlignment="1">
      <alignment horizontal="center"/>
    </xf>
    <xf numFmtId="0" fontId="0" fillId="35" borderId="26" xfId="0" applyFill="1" applyBorder="1" applyAlignment="1">
      <alignment horizontal="center"/>
    </xf>
    <xf numFmtId="0" fontId="0" fillId="35" borderId="28" xfId="0" applyFill="1" applyBorder="1" applyAlignment="1">
      <alignment horizontal="center"/>
    </xf>
    <xf numFmtId="0" fontId="0" fillId="35" borderId="32" xfId="0" applyFill="1" applyBorder="1" applyAlignment="1">
      <alignment horizontal="center"/>
    </xf>
    <xf numFmtId="0" fontId="59" fillId="35" borderId="0" xfId="0" applyFont="1" applyFill="1" applyAlignment="1">
      <alignment horizontal="left"/>
    </xf>
    <xf numFmtId="0" fontId="60" fillId="0" borderId="0" xfId="0" applyFont="1" applyAlignment="1">
      <alignment/>
    </xf>
    <xf numFmtId="0" fontId="61" fillId="0" borderId="0" xfId="0" applyFont="1" applyAlignment="1">
      <alignment vertical="center"/>
    </xf>
    <xf numFmtId="0" fontId="62" fillId="0" borderId="0" xfId="0" applyFont="1" applyAlignment="1">
      <alignment vertical="center"/>
    </xf>
    <xf numFmtId="0" fontId="0" fillId="0" borderId="30" xfId="0" applyBorder="1" applyAlignment="1">
      <alignment/>
    </xf>
    <xf numFmtId="0" fontId="63" fillId="9" borderId="30" xfId="0" applyFont="1" applyFill="1" applyBorder="1" applyAlignment="1">
      <alignment vertical="center"/>
    </xf>
    <xf numFmtId="0" fontId="61" fillId="0" borderId="30" xfId="0" applyFont="1" applyBorder="1" applyAlignment="1">
      <alignment vertical="center"/>
    </xf>
    <xf numFmtId="0" fontId="0" fillId="39" borderId="23" xfId="0" applyFill="1" applyBorder="1" applyAlignment="1">
      <alignment/>
    </xf>
    <xf numFmtId="0" fontId="0" fillId="0" borderId="23" xfId="0" applyBorder="1" applyAlignment="1">
      <alignment/>
    </xf>
    <xf numFmtId="0" fontId="63" fillId="0" borderId="0" xfId="0" applyFont="1" applyAlignment="1">
      <alignment vertical="center"/>
    </xf>
    <xf numFmtId="0" fontId="0" fillId="40" borderId="23" xfId="0" applyFill="1" applyBorder="1" applyAlignment="1">
      <alignment/>
    </xf>
    <xf numFmtId="0" fontId="0" fillId="33" borderId="23" xfId="0" applyFill="1" applyBorder="1" applyAlignment="1">
      <alignment/>
    </xf>
    <xf numFmtId="0" fontId="0" fillId="41" borderId="23" xfId="0" applyFill="1" applyBorder="1" applyAlignment="1">
      <alignment/>
    </xf>
    <xf numFmtId="0" fontId="0" fillId="42" borderId="23" xfId="0" applyFill="1" applyBorder="1" applyAlignment="1">
      <alignment/>
    </xf>
    <xf numFmtId="0" fontId="0" fillId="0" borderId="37" xfId="0" applyBorder="1" applyAlignment="1">
      <alignment/>
    </xf>
    <xf numFmtId="0" fontId="53" fillId="0" borderId="23" xfId="0" applyFont="1" applyBorder="1" applyAlignment="1">
      <alignment/>
    </xf>
    <xf numFmtId="0" fontId="64" fillId="0" borderId="0" xfId="0" applyFont="1" applyAlignment="1">
      <alignment vertical="center"/>
    </xf>
    <xf numFmtId="0" fontId="0" fillId="0" borderId="13" xfId="0" applyBorder="1" applyAlignment="1">
      <alignment horizontal="center" vertical="center" wrapText="1"/>
    </xf>
    <xf numFmtId="0" fontId="0" fillId="43" borderId="13" xfId="0" applyFill="1" applyBorder="1" applyAlignment="1">
      <alignment horizontal="center" vertical="center"/>
    </xf>
    <xf numFmtId="0" fontId="0" fillId="0" borderId="19" xfId="0" applyBorder="1" applyAlignment="1">
      <alignment horizontal="center" vertical="center" wrapText="1"/>
    </xf>
    <xf numFmtId="0" fontId="53" fillId="0" borderId="13" xfId="0" applyFont="1" applyBorder="1" applyAlignment="1">
      <alignment horizontal="center" vertical="center" wrapText="1"/>
    </xf>
    <xf numFmtId="0" fontId="53" fillId="43" borderId="13" xfId="0" applyFont="1" applyFill="1" applyBorder="1" applyAlignment="1">
      <alignment horizontal="center" vertical="center"/>
    </xf>
    <xf numFmtId="0" fontId="53" fillId="0" borderId="19" xfId="0" applyFont="1" applyBorder="1" applyAlignment="1">
      <alignment horizontal="center" vertical="center" wrapText="1"/>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43" xfId="0" applyFont="1" applyBorder="1" applyAlignment="1">
      <alignment horizontal="center" vertical="center" wrapText="1"/>
    </xf>
    <xf numFmtId="0" fontId="0" fillId="0" borderId="44" xfId="0" applyBorder="1" applyAlignment="1">
      <alignment horizontal="center" vertical="center"/>
    </xf>
    <xf numFmtId="0" fontId="0" fillId="0" borderId="44" xfId="0" applyBorder="1" applyAlignment="1">
      <alignment horizontal="center" vertical="center" wrapText="1"/>
    </xf>
    <xf numFmtId="0" fontId="0" fillId="0" borderId="44" xfId="0" applyBorder="1" applyAlignment="1">
      <alignment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30" xfId="0" applyBorder="1" applyAlignment="1" quotePrefix="1">
      <alignment/>
    </xf>
    <xf numFmtId="0" fontId="0" fillId="39" borderId="30" xfId="0" applyFill="1" applyBorder="1" applyAlignment="1">
      <alignment/>
    </xf>
    <xf numFmtId="0" fontId="0" fillId="0" borderId="0" xfId="0" applyAlignment="1" quotePrefix="1">
      <alignment/>
    </xf>
    <xf numFmtId="0" fontId="0" fillId="40" borderId="0" xfId="0" applyFill="1" applyAlignment="1">
      <alignment/>
    </xf>
    <xf numFmtId="17" fontId="0" fillId="0" borderId="0" xfId="0" applyNumberFormat="1" applyAlignment="1" quotePrefix="1">
      <alignment/>
    </xf>
    <xf numFmtId="0" fontId="0" fillId="33" borderId="0" xfId="0" applyFill="1" applyAlignment="1">
      <alignment/>
    </xf>
    <xf numFmtId="0" fontId="0" fillId="0" borderId="0" xfId="0" applyFont="1" applyAlignment="1">
      <alignment/>
    </xf>
    <xf numFmtId="0" fontId="0" fillId="41" borderId="0" xfId="0" applyFill="1" applyAlignment="1">
      <alignment/>
    </xf>
    <xf numFmtId="0" fontId="0" fillId="0" borderId="25" xfId="0" applyBorder="1" applyAlignment="1">
      <alignment/>
    </xf>
    <xf numFmtId="164" fontId="0" fillId="0" borderId="0" xfId="0" applyNumberFormat="1" applyAlignment="1">
      <alignment horizontal="center"/>
    </xf>
    <xf numFmtId="0" fontId="53" fillId="0" borderId="0" xfId="0" applyFont="1" applyAlignment="1">
      <alignment horizontal="center" vertical="center"/>
    </xf>
    <xf numFmtId="0" fontId="53" fillId="0" borderId="41" xfId="0" applyFont="1" applyBorder="1" applyAlignment="1">
      <alignment horizontal="center" vertical="center" wrapText="1"/>
    </xf>
    <xf numFmtId="0" fontId="62" fillId="0" borderId="0" xfId="0" applyFont="1" applyAlignment="1">
      <alignment/>
    </xf>
    <xf numFmtId="0" fontId="0" fillId="0" borderId="0" xfId="0" applyAlignment="1">
      <alignment horizontal="right"/>
    </xf>
    <xf numFmtId="165" fontId="0" fillId="0" borderId="0" xfId="0" applyNumberFormat="1" applyAlignment="1">
      <alignment horizontal="center"/>
    </xf>
    <xf numFmtId="0" fontId="19" fillId="0" borderId="0" xfId="0" applyFont="1" applyAlignment="1">
      <alignment vertical="center"/>
    </xf>
    <xf numFmtId="14" fontId="20" fillId="0" borderId="0" xfId="0" applyNumberFormat="1" applyFont="1" applyAlignment="1">
      <alignment/>
    </xf>
    <xf numFmtId="165" fontId="0" fillId="0" borderId="0" xfId="0" applyNumberFormat="1" applyAlignment="1">
      <alignment horizontal="right"/>
    </xf>
    <xf numFmtId="166" fontId="0" fillId="0" borderId="0" xfId="0" applyNumberFormat="1" applyAlignment="1">
      <alignment/>
    </xf>
    <xf numFmtId="49" fontId="0" fillId="0" borderId="0" xfId="0" applyNumberFormat="1" applyAlignment="1">
      <alignment/>
    </xf>
    <xf numFmtId="2" fontId="0" fillId="0" borderId="30" xfId="0" applyNumberFormat="1" applyBorder="1" applyAlignment="1">
      <alignment/>
    </xf>
    <xf numFmtId="165" fontId="0" fillId="0" borderId="30" xfId="0" applyNumberFormat="1" applyBorder="1" applyAlignment="1">
      <alignment/>
    </xf>
    <xf numFmtId="1" fontId="0" fillId="0" borderId="0" xfId="0" applyNumberFormat="1" applyAlignment="1">
      <alignment horizontal="center"/>
    </xf>
    <xf numFmtId="165" fontId="0" fillId="42" borderId="0" xfId="0" applyNumberFormat="1" applyFill="1" applyAlignment="1">
      <alignment horizontal="center"/>
    </xf>
    <xf numFmtId="165" fontId="0" fillId="41" borderId="0" xfId="0" applyNumberFormat="1" applyFill="1" applyAlignment="1">
      <alignment horizontal="center"/>
    </xf>
    <xf numFmtId="165" fontId="0" fillId="40" borderId="0" xfId="0" applyNumberFormat="1" applyFill="1" applyAlignment="1">
      <alignment horizontal="center"/>
    </xf>
    <xf numFmtId="165" fontId="0" fillId="0" borderId="0" xfId="0" applyNumberFormat="1" applyAlignment="1">
      <alignment/>
    </xf>
    <xf numFmtId="2" fontId="0" fillId="0" borderId="0" xfId="0" applyNumberFormat="1" applyAlignment="1" quotePrefix="1">
      <alignment/>
    </xf>
    <xf numFmtId="2" fontId="0" fillId="0" borderId="0" xfId="0" applyNumberFormat="1" applyAlignment="1">
      <alignment horizontal="center"/>
    </xf>
    <xf numFmtId="2" fontId="65" fillId="0" borderId="0" xfId="0" applyNumberFormat="1" applyFont="1" applyAlignment="1">
      <alignment horizontal="center"/>
    </xf>
    <xf numFmtId="0" fontId="9" fillId="0" borderId="0" xfId="0" applyFont="1" applyAlignment="1">
      <alignment/>
    </xf>
    <xf numFmtId="0" fontId="53" fillId="0" borderId="0" xfId="0" applyFon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65" fontId="0" fillId="0" borderId="37" xfId="0" applyNumberFormat="1" applyBorder="1" applyAlignment="1">
      <alignment/>
    </xf>
    <xf numFmtId="2" fontId="0" fillId="0" borderId="37" xfId="0" applyNumberFormat="1" applyBorder="1" applyAlignment="1">
      <alignment/>
    </xf>
    <xf numFmtId="0" fontId="22" fillId="0" borderId="0" xfId="0" applyFont="1" applyAlignment="1">
      <alignment/>
    </xf>
    <xf numFmtId="2" fontId="0" fillId="0" borderId="25" xfId="0" applyNumberFormat="1" applyBorder="1" applyAlignment="1">
      <alignment/>
    </xf>
    <xf numFmtId="165" fontId="0" fillId="0" borderId="25" xfId="0" applyNumberFormat="1" applyBorder="1" applyAlignment="1">
      <alignment/>
    </xf>
    <xf numFmtId="1" fontId="53" fillId="0" borderId="0" xfId="0" applyNumberFormat="1" applyFont="1" applyAlignment="1">
      <alignment/>
    </xf>
    <xf numFmtId="1" fontId="53" fillId="0" borderId="0" xfId="0" applyNumberFormat="1" applyFont="1" applyAlignment="1">
      <alignment/>
    </xf>
    <xf numFmtId="0" fontId="66" fillId="0" borderId="30" xfId="0" applyFont="1" applyBorder="1" applyAlignment="1">
      <alignment/>
    </xf>
    <xf numFmtId="164" fontId="0" fillId="0" borderId="0" xfId="0" applyNumberFormat="1" applyAlignment="1">
      <alignment/>
    </xf>
    <xf numFmtId="164" fontId="0" fillId="0" borderId="0" xfId="0" applyNumberFormat="1" applyFont="1" applyAlignment="1">
      <alignment/>
    </xf>
    <xf numFmtId="164" fontId="53" fillId="0" borderId="0" xfId="0" applyNumberFormat="1" applyFont="1" applyAlignment="1">
      <alignment/>
    </xf>
    <xf numFmtId="164" fontId="53" fillId="0" borderId="0" xfId="0" applyNumberFormat="1" applyFont="1" applyAlignment="1">
      <alignment/>
    </xf>
    <xf numFmtId="0" fontId="53" fillId="0" borderId="0" xfId="0" applyFont="1" applyAlignment="1">
      <alignment/>
    </xf>
    <xf numFmtId="2" fontId="0" fillId="0" borderId="30" xfId="0" applyNumberFormat="1" applyFont="1" applyBorder="1" applyAlignment="1">
      <alignment horizontal="center"/>
    </xf>
    <xf numFmtId="0" fontId="0" fillId="0" borderId="30" xfId="0" applyFont="1" applyBorder="1" applyAlignment="1">
      <alignment/>
    </xf>
    <xf numFmtId="165" fontId="0" fillId="33" borderId="0" xfId="0" applyNumberFormat="1" applyFill="1" applyAlignment="1">
      <alignment horizontal="center"/>
    </xf>
    <xf numFmtId="2" fontId="0" fillId="0" borderId="37" xfId="0" applyNumberFormat="1" applyFont="1" applyBorder="1" applyAlignment="1">
      <alignment horizontal="center"/>
    </xf>
    <xf numFmtId="0" fontId="0" fillId="0" borderId="37" xfId="0" applyFont="1" applyBorder="1" applyAlignment="1">
      <alignment/>
    </xf>
    <xf numFmtId="165" fontId="0" fillId="0" borderId="0" xfId="0" applyNumberFormat="1" applyAlignment="1" quotePrefix="1">
      <alignment/>
    </xf>
    <xf numFmtId="165" fontId="65" fillId="0" borderId="0" xfId="0" applyNumberFormat="1" applyFont="1" applyAlignment="1">
      <alignment horizontal="center"/>
    </xf>
    <xf numFmtId="0" fontId="0" fillId="41" borderId="30" xfId="0" applyFill="1" applyBorder="1" applyAlignment="1">
      <alignment/>
    </xf>
    <xf numFmtId="165" fontId="0" fillId="38" borderId="30" xfId="0" applyNumberFormat="1" applyFill="1" applyBorder="1" applyAlignment="1">
      <alignment horizontal="center"/>
    </xf>
    <xf numFmtId="165" fontId="0" fillId="42" borderId="30" xfId="0" applyNumberFormat="1" applyFill="1" applyBorder="1" applyAlignment="1">
      <alignment horizontal="center"/>
    </xf>
    <xf numFmtId="1" fontId="0" fillId="41" borderId="30" xfId="0" applyNumberFormat="1" applyFill="1" applyBorder="1" applyAlignment="1">
      <alignment/>
    </xf>
    <xf numFmtId="165" fontId="0" fillId="33" borderId="30" xfId="0" applyNumberFormat="1" applyFill="1" applyBorder="1" applyAlignment="1">
      <alignment horizontal="center"/>
    </xf>
    <xf numFmtId="164" fontId="0" fillId="0" borderId="37" xfId="0" applyNumberFormat="1" applyBorder="1" applyAlignment="1">
      <alignment/>
    </xf>
    <xf numFmtId="0" fontId="53" fillId="0" borderId="30" xfId="0" applyFont="1" applyBorder="1" applyAlignment="1">
      <alignment/>
    </xf>
    <xf numFmtId="0" fontId="67" fillId="0" borderId="0" xfId="0" applyFont="1" applyAlignment="1">
      <alignment/>
    </xf>
    <xf numFmtId="0" fontId="0" fillId="0" borderId="0" xfId="0" applyAlignment="1">
      <alignment horizontal="left"/>
    </xf>
    <xf numFmtId="0" fontId="9" fillId="0" borderId="24" xfId="55" applyFont="1" applyBorder="1" applyAlignment="1">
      <alignment horizontal="left"/>
      <protection/>
    </xf>
    <xf numFmtId="0" fontId="9" fillId="0" borderId="25" xfId="55" applyBorder="1" applyAlignment="1">
      <alignment horizontal="left"/>
      <protection/>
    </xf>
    <xf numFmtId="0" fontId="9" fillId="0" borderId="34" xfId="55" applyBorder="1" applyAlignment="1">
      <alignment horizontal="left"/>
      <protection/>
    </xf>
    <xf numFmtId="0" fontId="0" fillId="0" borderId="11" xfId="0" applyBorder="1" applyAlignment="1">
      <alignment horizontal="center" vertical="center"/>
    </xf>
    <xf numFmtId="0" fontId="0" fillId="0" borderId="13" xfId="0" applyBorder="1" applyAlignment="1">
      <alignment horizontal="center" vertical="center"/>
    </xf>
    <xf numFmtId="0" fontId="61" fillId="0" borderId="37"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1">
    <dxf>
      <font>
        <color rgb="FF006100"/>
      </font>
      <fill>
        <patternFill>
          <bgColor rgb="FF92D050"/>
        </patternFill>
      </fill>
    </dxf>
    <dxf>
      <font>
        <color rgb="FF9C6500"/>
      </font>
      <fill>
        <patternFill>
          <bgColor rgb="FFFFFF00"/>
        </patternFill>
      </fill>
    </dxf>
    <dxf>
      <font>
        <color theme="5" tint="-0.24993999302387238"/>
      </font>
      <fill>
        <patternFill>
          <bgColor rgb="FFFFC000"/>
        </patternFill>
      </fill>
    </dxf>
    <dxf>
      <font>
        <color rgb="FF9C0006"/>
      </font>
      <fill>
        <patternFill>
          <bgColor rgb="FFFF6D7E"/>
        </patternFill>
      </fill>
    </dxf>
    <dxf>
      <font>
        <color rgb="FF006100"/>
      </font>
      <fill>
        <patternFill>
          <bgColor rgb="FF92D050"/>
        </patternFill>
      </fill>
    </dxf>
    <dxf>
      <font>
        <color rgb="FF9C6500"/>
      </font>
      <fill>
        <patternFill>
          <bgColor rgb="FFFFFF00"/>
        </patternFill>
      </fill>
    </dxf>
    <dxf>
      <font>
        <color theme="5" tint="-0.24993999302387238"/>
      </font>
      <fill>
        <patternFill>
          <bgColor rgb="FFFFC000"/>
        </patternFill>
      </fill>
    </dxf>
    <dxf>
      <font>
        <color rgb="FFC00000"/>
      </font>
      <fill>
        <patternFill>
          <bgColor rgb="FFFF5050"/>
        </patternFill>
      </fill>
    </dxf>
    <dxf>
      <font>
        <color theme="9" tint="-0.24993999302387238"/>
      </font>
      <fill>
        <patternFill>
          <bgColor rgb="FF92D050"/>
        </patternFill>
      </fill>
    </dxf>
    <dxf>
      <font>
        <color theme="7" tint="-0.24993999302387238"/>
      </font>
      <fill>
        <patternFill>
          <bgColor rgb="FFFFFF00"/>
        </patternFill>
      </fill>
    </dxf>
    <dxf>
      <font>
        <color rgb="FF9C0006"/>
      </font>
      <fill>
        <patternFill>
          <bgColor rgb="FFFF5050"/>
        </patternFill>
      </fill>
    </dxf>
    <dxf>
      <font>
        <color theme="5" tint="-0.24993999302387238"/>
      </font>
      <fill>
        <patternFill>
          <bgColor rgb="FFFFC000"/>
        </patternFill>
      </fill>
    </dxf>
    <dxf>
      <font>
        <color theme="5" tint="-0.24993999302387238"/>
      </font>
      <fill>
        <patternFill>
          <bgColor rgb="FFFFC000"/>
        </patternFill>
      </fill>
      <border/>
    </dxf>
    <dxf>
      <font>
        <color rgb="FF9C0006"/>
      </font>
      <fill>
        <patternFill>
          <bgColor rgb="FFFF5050"/>
        </patternFill>
      </fill>
      <border/>
    </dxf>
    <dxf>
      <font>
        <color theme="7" tint="-0.24993999302387238"/>
      </font>
      <fill>
        <patternFill>
          <bgColor rgb="FFFFFF00"/>
        </patternFill>
      </fill>
      <border/>
    </dxf>
    <dxf>
      <font>
        <color theme="9" tint="-0.24993999302387238"/>
      </font>
      <fill>
        <patternFill>
          <bgColor rgb="FF92D050"/>
        </patternFill>
      </fill>
      <border/>
    </dxf>
    <dxf>
      <border/>
    </dxf>
    <dxf>
      <font>
        <color rgb="FFC00000"/>
      </font>
      <fill>
        <patternFill>
          <bgColor rgb="FFFF5050"/>
        </patternFill>
      </fill>
      <border/>
    </dxf>
    <dxf>
      <font>
        <color rgb="FF9C6500"/>
      </font>
      <fill>
        <patternFill>
          <bgColor rgb="FFFFFF00"/>
        </patternFill>
      </fill>
      <border/>
    </dxf>
    <dxf>
      <font>
        <color rgb="FF006100"/>
      </font>
      <fill>
        <patternFill>
          <bgColor rgb="FF92D050"/>
        </patternFill>
      </fill>
      <border/>
    </dxf>
    <dxf>
      <font>
        <color rgb="FF9C0006"/>
      </font>
      <fill>
        <patternFill>
          <bgColor rgb="FFFF6D7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06"/>
          <c:w val="0.78325"/>
          <c:h val="0.964"/>
        </c:manualLayout>
      </c:layout>
      <c:lineChart>
        <c:grouping val="standard"/>
        <c:varyColors val="0"/>
        <c:ser>
          <c:idx val="2"/>
          <c:order val="2"/>
          <c:tx>
            <c:v>Female Count for Selected Size Classes / Pots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'[1]Size'!$M$8:$M$25</c:f>
              <c:numCache>
                <c:ptCount val="18"/>
                <c:pt idx="0">
                  <c:v>45</c:v>
                </c:pt>
                <c:pt idx="1">
                  <c:v>67</c:v>
                </c:pt>
                <c:pt idx="2">
                  <c:v>114</c:v>
                </c:pt>
                <c:pt idx="3">
                  <c:v>62</c:v>
                </c:pt>
                <c:pt idx="4">
                  <c:v>108</c:v>
                </c:pt>
                <c:pt idx="5">
                  <c:v>168</c:v>
                </c:pt>
                <c:pt idx="6">
                  <c:v>139</c:v>
                </c:pt>
                <c:pt idx="7">
                  <c:v>119</c:v>
                </c:pt>
                <c:pt idx="8">
                  <c:v>97</c:v>
                </c:pt>
                <c:pt idx="9">
                  <c:v>98</c:v>
                </c:pt>
                <c:pt idx="10">
                  <c:v>121</c:v>
                </c:pt>
                <c:pt idx="11">
                  <c:v>131</c:v>
                </c:pt>
                <c:pt idx="12">
                  <c:v>177</c:v>
                </c:pt>
                <c:pt idx="13">
                  <c:v>100</c:v>
                </c:pt>
                <c:pt idx="14">
                  <c:v>89</c:v>
                </c:pt>
                <c:pt idx="15">
                  <c:v>82</c:v>
                </c:pt>
                <c:pt idx="16">
                  <c:v>60</c:v>
                </c:pt>
                <c:pt idx="17">
                  <c:v>16</c:v>
                </c:pt>
              </c:numCache>
            </c:numRef>
          </c:val>
          <c:smooth val="0"/>
        </c:ser>
        <c:ser>
          <c:idx val="3"/>
          <c:order val="3"/>
          <c:tx>
            <c:v>Male Count for Selected Size Classes / Pots</c:v>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'[1]Size'!$N$8:$N$25</c:f>
              <c:numCache>
                <c:ptCount val="18"/>
                <c:pt idx="0">
                  <c:v>52</c:v>
                </c:pt>
                <c:pt idx="1">
                  <c:v>121</c:v>
                </c:pt>
                <c:pt idx="2">
                  <c:v>148</c:v>
                </c:pt>
                <c:pt idx="3">
                  <c:v>78</c:v>
                </c:pt>
                <c:pt idx="4">
                  <c:v>109</c:v>
                </c:pt>
                <c:pt idx="5">
                  <c:v>145</c:v>
                </c:pt>
                <c:pt idx="6">
                  <c:v>153</c:v>
                </c:pt>
                <c:pt idx="7">
                  <c:v>114</c:v>
                </c:pt>
                <c:pt idx="8">
                  <c:v>87</c:v>
                </c:pt>
                <c:pt idx="9">
                  <c:v>111</c:v>
                </c:pt>
                <c:pt idx="10">
                  <c:v>110</c:v>
                </c:pt>
                <c:pt idx="11">
                  <c:v>171</c:v>
                </c:pt>
                <c:pt idx="12">
                  <c:v>190</c:v>
                </c:pt>
                <c:pt idx="13">
                  <c:v>109</c:v>
                </c:pt>
                <c:pt idx="14">
                  <c:v>118</c:v>
                </c:pt>
                <c:pt idx="15">
                  <c:v>100</c:v>
                </c:pt>
                <c:pt idx="16">
                  <c:v>70</c:v>
                </c:pt>
                <c:pt idx="17">
                  <c:v>25</c:v>
                </c:pt>
              </c:numCache>
            </c:numRef>
          </c:val>
          <c:smooth val="0"/>
        </c:ser>
        <c:marker val="1"/>
        <c:axId val="2793613"/>
        <c:axId val="25142518"/>
      </c:lineChart>
      <c:lineChart>
        <c:grouping val="standard"/>
        <c:varyColors val="0"/>
        <c:ser>
          <c:idx val="1"/>
          <c:order val="0"/>
          <c:tx>
            <c:v>Female Count- All Data</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'[1]Size'!$C$8:$C$25</c:f>
              <c:numCache>
                <c:ptCount val="18"/>
                <c:pt idx="0">
                  <c:v>45</c:v>
                </c:pt>
                <c:pt idx="1">
                  <c:v>67</c:v>
                </c:pt>
                <c:pt idx="2">
                  <c:v>114</c:v>
                </c:pt>
                <c:pt idx="3">
                  <c:v>62</c:v>
                </c:pt>
                <c:pt idx="4">
                  <c:v>108</c:v>
                </c:pt>
                <c:pt idx="5">
                  <c:v>168</c:v>
                </c:pt>
                <c:pt idx="6">
                  <c:v>139</c:v>
                </c:pt>
                <c:pt idx="7">
                  <c:v>119</c:v>
                </c:pt>
                <c:pt idx="8">
                  <c:v>97</c:v>
                </c:pt>
                <c:pt idx="9">
                  <c:v>98</c:v>
                </c:pt>
                <c:pt idx="10">
                  <c:v>121</c:v>
                </c:pt>
                <c:pt idx="11">
                  <c:v>131</c:v>
                </c:pt>
                <c:pt idx="12">
                  <c:v>177</c:v>
                </c:pt>
                <c:pt idx="13">
                  <c:v>100</c:v>
                </c:pt>
                <c:pt idx="14">
                  <c:v>89</c:v>
                </c:pt>
                <c:pt idx="15">
                  <c:v>82</c:v>
                </c:pt>
                <c:pt idx="16">
                  <c:v>60</c:v>
                </c:pt>
                <c:pt idx="17">
                  <c:v>16</c:v>
                </c:pt>
              </c:numCache>
            </c:numRef>
          </c:val>
          <c:smooth val="0"/>
        </c:ser>
        <c:ser>
          <c:idx val="0"/>
          <c:order val="1"/>
          <c:tx>
            <c:v>Male Count - All Data</c:v>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'[1]Size'!$D$8:$D$25</c:f>
              <c:numCache>
                <c:ptCount val="18"/>
                <c:pt idx="0">
                  <c:v>52</c:v>
                </c:pt>
                <c:pt idx="1">
                  <c:v>121</c:v>
                </c:pt>
                <c:pt idx="2">
                  <c:v>148</c:v>
                </c:pt>
                <c:pt idx="3">
                  <c:v>78</c:v>
                </c:pt>
                <c:pt idx="4">
                  <c:v>109</c:v>
                </c:pt>
                <c:pt idx="5">
                  <c:v>145</c:v>
                </c:pt>
                <c:pt idx="6">
                  <c:v>153</c:v>
                </c:pt>
                <c:pt idx="7">
                  <c:v>114</c:v>
                </c:pt>
                <c:pt idx="8">
                  <c:v>87</c:v>
                </c:pt>
                <c:pt idx="9">
                  <c:v>111</c:v>
                </c:pt>
                <c:pt idx="10">
                  <c:v>110</c:v>
                </c:pt>
                <c:pt idx="11">
                  <c:v>171</c:v>
                </c:pt>
                <c:pt idx="12">
                  <c:v>190</c:v>
                </c:pt>
                <c:pt idx="13">
                  <c:v>109</c:v>
                </c:pt>
                <c:pt idx="14">
                  <c:v>118</c:v>
                </c:pt>
                <c:pt idx="15">
                  <c:v>100</c:v>
                </c:pt>
                <c:pt idx="16">
                  <c:v>70</c:v>
                </c:pt>
                <c:pt idx="17">
                  <c:v>25</c:v>
                </c:pt>
              </c:numCache>
            </c:numRef>
          </c:val>
          <c:smooth val="0"/>
        </c:ser>
        <c:marker val="1"/>
        <c:axId val="24956071"/>
        <c:axId val="23278048"/>
      </c:lineChart>
      <c:catAx>
        <c:axId val="27936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142518"/>
        <c:crosses val="autoZero"/>
        <c:auto val="1"/>
        <c:lblOffset val="100"/>
        <c:tickLblSkip val="1"/>
        <c:noMultiLvlLbl val="0"/>
      </c:catAx>
      <c:valAx>
        <c:axId val="2514251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Count for Selected Size Classes / Pots</a:t>
                </a:r>
              </a:p>
            </c:rich>
          </c:tx>
          <c:layout>
            <c:manualLayout>
              <c:xMode val="factor"/>
              <c:yMode val="factor"/>
              <c:x val="-0.004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93613"/>
        <c:crossesAt val="1"/>
        <c:crossBetween val="between"/>
        <c:dispUnits/>
      </c:valAx>
      <c:catAx>
        <c:axId val="24956071"/>
        <c:scaling>
          <c:orientation val="minMax"/>
        </c:scaling>
        <c:axPos val="b"/>
        <c:delete val="1"/>
        <c:majorTickMark val="out"/>
        <c:minorTickMark val="none"/>
        <c:tickLblPos val="nextTo"/>
        <c:crossAx val="23278048"/>
        <c:crosses val="autoZero"/>
        <c:auto val="1"/>
        <c:lblOffset val="100"/>
        <c:tickLblSkip val="1"/>
        <c:noMultiLvlLbl val="0"/>
      </c:catAx>
      <c:valAx>
        <c:axId val="2327804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Count - All Data</a:t>
                </a:r>
              </a:p>
            </c:rich>
          </c:tx>
          <c:layout>
            <c:manualLayout>
              <c:xMode val="factor"/>
              <c:yMode val="factor"/>
              <c:x val="-0.005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956071"/>
        <c:crosses val="max"/>
        <c:crossBetween val="between"/>
        <c:dispUnits/>
      </c:valAx>
      <c:spPr>
        <a:solidFill>
          <a:srgbClr val="FFFFFF"/>
        </a:solidFill>
        <a:ln w="3175">
          <a:noFill/>
        </a:ln>
      </c:spPr>
    </c:plotArea>
    <c:legend>
      <c:legendPos val="r"/>
      <c:layout>
        <c:manualLayout>
          <c:xMode val="edge"/>
          <c:yMode val="edge"/>
          <c:x val="0.848"/>
          <c:y val="0.156"/>
          <c:w val="0.13375"/>
          <c:h val="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06"/>
          <c:w val="0.75275"/>
          <c:h val="0.96425"/>
        </c:manualLayout>
      </c:layout>
      <c:lineChart>
        <c:grouping val="standard"/>
        <c:varyColors val="0"/>
        <c:ser>
          <c:idx val="2"/>
          <c:order val="0"/>
          <c:tx>
            <c:v>Female - Selected Size Classes / Pots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10"/>
            <c:spPr>
              <a:solidFill>
                <a:srgbClr val="FF0000"/>
              </a:solidFill>
              <a:ln>
                <a:solidFill>
                  <a:srgbClr val="FF0000"/>
                </a:solidFill>
              </a:ln>
            </c:spPr>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'[1]Size'!$S$8:$S$25</c:f>
              <c:numCache>
                <c:ptCount val="18"/>
                <c:pt idx="0">
                  <c:v>140</c:v>
                </c:pt>
                <c:pt idx="1">
                  <c:v>140</c:v>
                </c:pt>
                <c:pt idx="2">
                  <c:v>140</c:v>
                </c:pt>
                <c:pt idx="3">
                  <c:v>140</c:v>
                </c:pt>
                <c:pt idx="4">
                  <c:v>140</c:v>
                </c:pt>
                <c:pt idx="5">
                  <c:v>140</c:v>
                </c:pt>
                <c:pt idx="6">
                  <c:v>130</c:v>
                </c:pt>
                <c:pt idx="7">
                  <c:v>140</c:v>
                </c:pt>
                <c:pt idx="8">
                  <c:v>130</c:v>
                </c:pt>
                <c:pt idx="9">
                  <c:v>135</c:v>
                </c:pt>
                <c:pt idx="10">
                  <c:v>140</c:v>
                </c:pt>
                <c:pt idx="11">
                  <c:v>130</c:v>
                </c:pt>
                <c:pt idx="12">
                  <c:v>140</c:v>
                </c:pt>
                <c:pt idx="13">
                  <c:v>140</c:v>
                </c:pt>
                <c:pt idx="14">
                  <c:v>140</c:v>
                </c:pt>
                <c:pt idx="15">
                  <c:v>140</c:v>
                </c:pt>
                <c:pt idx="16">
                  <c:v>150</c:v>
                </c:pt>
                <c:pt idx="17">
                  <c:v>140</c:v>
                </c:pt>
              </c:numCache>
            </c:numRef>
          </c:val>
          <c:smooth val="0"/>
        </c:ser>
        <c:ser>
          <c:idx val="3"/>
          <c:order val="1"/>
          <c:tx>
            <c:v>Male - Selected Size Classes / Pots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9966"/>
              </a:solidFill>
              <a:ln>
                <a:solidFill>
                  <a:srgbClr val="333399"/>
                </a:solidFill>
              </a:ln>
            </c:spPr>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'[1]Size'!$T$8:$T$25</c:f>
              <c:numCache>
                <c:ptCount val="18"/>
                <c:pt idx="0">
                  <c:v>130</c:v>
                </c:pt>
                <c:pt idx="1">
                  <c:v>130</c:v>
                </c:pt>
                <c:pt idx="2">
                  <c:v>130</c:v>
                </c:pt>
                <c:pt idx="3">
                  <c:v>130</c:v>
                </c:pt>
                <c:pt idx="4">
                  <c:v>130</c:v>
                </c:pt>
                <c:pt idx="5">
                  <c:v>130</c:v>
                </c:pt>
                <c:pt idx="6">
                  <c:v>120</c:v>
                </c:pt>
                <c:pt idx="7">
                  <c:v>120</c:v>
                </c:pt>
                <c:pt idx="8">
                  <c:v>130</c:v>
                </c:pt>
                <c:pt idx="9">
                  <c:v>120</c:v>
                </c:pt>
                <c:pt idx="10">
                  <c:v>130</c:v>
                </c:pt>
                <c:pt idx="11">
                  <c:v>130</c:v>
                </c:pt>
                <c:pt idx="12">
                  <c:v>130</c:v>
                </c:pt>
                <c:pt idx="13">
                  <c:v>130</c:v>
                </c:pt>
                <c:pt idx="14">
                  <c:v>130</c:v>
                </c:pt>
                <c:pt idx="15">
                  <c:v>120</c:v>
                </c:pt>
                <c:pt idx="16">
                  <c:v>140</c:v>
                </c:pt>
                <c:pt idx="17">
                  <c:v>140</c:v>
                </c:pt>
              </c:numCache>
            </c:numRef>
          </c:val>
          <c:smooth val="0"/>
        </c:ser>
        <c:ser>
          <c:idx val="1"/>
          <c:order val="2"/>
          <c:tx>
            <c:v>Female - All Data</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FF0000"/>
                </a:solidFill>
              </a:ln>
            </c:spPr>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'[1]Size'!$I$8:$I$25</c:f>
              <c:numCache>
                <c:ptCount val="18"/>
                <c:pt idx="0">
                  <c:v>140</c:v>
                </c:pt>
                <c:pt idx="1">
                  <c:v>140</c:v>
                </c:pt>
                <c:pt idx="2">
                  <c:v>140</c:v>
                </c:pt>
                <c:pt idx="3">
                  <c:v>140</c:v>
                </c:pt>
                <c:pt idx="4">
                  <c:v>140</c:v>
                </c:pt>
                <c:pt idx="5">
                  <c:v>140</c:v>
                </c:pt>
                <c:pt idx="6">
                  <c:v>130</c:v>
                </c:pt>
                <c:pt idx="7">
                  <c:v>140</c:v>
                </c:pt>
                <c:pt idx="8">
                  <c:v>130</c:v>
                </c:pt>
                <c:pt idx="9">
                  <c:v>135</c:v>
                </c:pt>
                <c:pt idx="10">
                  <c:v>140</c:v>
                </c:pt>
                <c:pt idx="11">
                  <c:v>130</c:v>
                </c:pt>
                <c:pt idx="12">
                  <c:v>140</c:v>
                </c:pt>
                <c:pt idx="13">
                  <c:v>140</c:v>
                </c:pt>
                <c:pt idx="14">
                  <c:v>140</c:v>
                </c:pt>
                <c:pt idx="15">
                  <c:v>140</c:v>
                </c:pt>
                <c:pt idx="16">
                  <c:v>150</c:v>
                </c:pt>
                <c:pt idx="17">
                  <c:v>140</c:v>
                </c:pt>
              </c:numCache>
            </c:numRef>
          </c:val>
          <c:smooth val="0"/>
        </c:ser>
        <c:ser>
          <c:idx val="0"/>
          <c:order val="3"/>
          <c:tx>
            <c:v>Male - All Data</c:v>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solidFill>
                  <a:srgbClr val="333399"/>
                </a:solidFill>
              </a:ln>
            </c:spPr>
          </c:marker>
          <c:cat>
            <c:numRef>
              <c:f>'[1]Size'!$B$8:$B$25</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'[1]Size'!$J$8:$J$25</c:f>
              <c:numCache>
                <c:ptCount val="18"/>
                <c:pt idx="0">
                  <c:v>130</c:v>
                </c:pt>
                <c:pt idx="1">
                  <c:v>130</c:v>
                </c:pt>
                <c:pt idx="2">
                  <c:v>130</c:v>
                </c:pt>
                <c:pt idx="3">
                  <c:v>130</c:v>
                </c:pt>
                <c:pt idx="4">
                  <c:v>130</c:v>
                </c:pt>
                <c:pt idx="5">
                  <c:v>130</c:v>
                </c:pt>
                <c:pt idx="6">
                  <c:v>120</c:v>
                </c:pt>
                <c:pt idx="7">
                  <c:v>120</c:v>
                </c:pt>
                <c:pt idx="8">
                  <c:v>130</c:v>
                </c:pt>
                <c:pt idx="9">
                  <c:v>120</c:v>
                </c:pt>
                <c:pt idx="10">
                  <c:v>130</c:v>
                </c:pt>
                <c:pt idx="11">
                  <c:v>130</c:v>
                </c:pt>
                <c:pt idx="12">
                  <c:v>130</c:v>
                </c:pt>
                <c:pt idx="13">
                  <c:v>130</c:v>
                </c:pt>
                <c:pt idx="14">
                  <c:v>130</c:v>
                </c:pt>
                <c:pt idx="15">
                  <c:v>120</c:v>
                </c:pt>
                <c:pt idx="16">
                  <c:v>140</c:v>
                </c:pt>
                <c:pt idx="17">
                  <c:v>140</c:v>
                </c:pt>
              </c:numCache>
            </c:numRef>
          </c:val>
          <c:smooth val="0"/>
        </c:ser>
        <c:marker val="1"/>
        <c:axId val="8175841"/>
        <c:axId val="6473706"/>
      </c:lineChart>
      <c:catAx>
        <c:axId val="81758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473706"/>
        <c:crosses val="autoZero"/>
        <c:auto val="1"/>
        <c:lblOffset val="100"/>
        <c:tickLblSkip val="1"/>
        <c:noMultiLvlLbl val="0"/>
      </c:catAx>
      <c:valAx>
        <c:axId val="6473706"/>
        <c:scaling>
          <c:orientation val="minMax"/>
          <c:min val="6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Median Size Class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75841"/>
        <c:crossesAt val="1"/>
        <c:crossBetween val="between"/>
        <c:dispUnits/>
      </c:valAx>
      <c:spPr>
        <a:solidFill>
          <a:srgbClr val="FFFFFF"/>
        </a:solidFill>
        <a:ln w="3175">
          <a:noFill/>
        </a:ln>
      </c:spPr>
    </c:plotArea>
    <c:legend>
      <c:legendPos val="r"/>
      <c:layout>
        <c:manualLayout>
          <c:xMode val="edge"/>
          <c:yMode val="edge"/>
          <c:x val="0.848"/>
          <c:y val="0.15625"/>
          <c:w val="0.13375"/>
          <c:h val="0.63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123825</xdr:rowOff>
    </xdr:from>
    <xdr:to>
      <xdr:col>14</xdr:col>
      <xdr:colOff>714375</xdr:colOff>
      <xdr:row>23</xdr:row>
      <xdr:rowOff>161925</xdr:rowOff>
    </xdr:to>
    <xdr:graphicFrame>
      <xdr:nvGraphicFramePr>
        <xdr:cNvPr id="1" name="Chart 1"/>
        <xdr:cNvGraphicFramePr/>
      </xdr:nvGraphicFramePr>
      <xdr:xfrm>
        <a:off x="3000375" y="581025"/>
        <a:ext cx="9715500" cy="3914775"/>
      </xdr:xfrm>
      <a:graphic>
        <a:graphicData uri="http://schemas.openxmlformats.org/drawingml/2006/chart">
          <c:chart xmlns:c="http://schemas.openxmlformats.org/drawingml/2006/chart" r:id="rId1"/>
        </a:graphicData>
      </a:graphic>
    </xdr:graphicFrame>
    <xdr:clientData/>
  </xdr:twoCellAnchor>
  <xdr:twoCellAnchor>
    <xdr:from>
      <xdr:col>3</xdr:col>
      <xdr:colOff>428625</xdr:colOff>
      <xdr:row>24</xdr:row>
      <xdr:rowOff>152400</xdr:rowOff>
    </xdr:from>
    <xdr:to>
      <xdr:col>14</xdr:col>
      <xdr:colOff>714375</xdr:colOff>
      <xdr:row>46</xdr:row>
      <xdr:rowOff>57150</xdr:rowOff>
    </xdr:to>
    <xdr:graphicFrame>
      <xdr:nvGraphicFramePr>
        <xdr:cNvPr id="2" name="Chart 2"/>
        <xdr:cNvGraphicFramePr/>
      </xdr:nvGraphicFramePr>
      <xdr:xfrm>
        <a:off x="3000375" y="4667250"/>
        <a:ext cx="9715500" cy="39243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iche\Desktop\Holloways\20151026%20HBEEC%2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ize"/>
      <sheetName val="Interface"/>
      <sheetName val="Sheet1"/>
      <sheetName val="Rainfall"/>
    </sheetNames>
    <sheetDataSet>
      <sheetData sheetId="1">
        <row r="8">
          <cell r="B8">
            <v>1998</v>
          </cell>
          <cell r="C8">
            <v>45</v>
          </cell>
          <cell r="D8">
            <v>52</v>
          </cell>
          <cell r="I8">
            <v>140</v>
          </cell>
          <cell r="J8">
            <v>130</v>
          </cell>
          <cell r="M8">
            <v>45</v>
          </cell>
          <cell r="N8">
            <v>52</v>
          </cell>
          <cell r="S8">
            <v>140</v>
          </cell>
          <cell r="T8">
            <v>130</v>
          </cell>
          <cell r="AA8">
            <v>74</v>
          </cell>
          <cell r="AG8">
            <v>493</v>
          </cell>
        </row>
        <row r="9">
          <cell r="B9">
            <v>1999</v>
          </cell>
          <cell r="C9">
            <v>67</v>
          </cell>
          <cell r="D9">
            <v>121</v>
          </cell>
          <cell r="I9">
            <v>140</v>
          </cell>
          <cell r="J9">
            <v>130</v>
          </cell>
          <cell r="M9">
            <v>67</v>
          </cell>
          <cell r="N9">
            <v>121</v>
          </cell>
          <cell r="S9">
            <v>140</v>
          </cell>
          <cell r="T9">
            <v>130</v>
          </cell>
          <cell r="AA9">
            <v>0</v>
          </cell>
          <cell r="AG9">
            <v>385</v>
          </cell>
        </row>
        <row r="10">
          <cell r="B10">
            <v>2000</v>
          </cell>
          <cell r="C10">
            <v>114</v>
          </cell>
          <cell r="D10">
            <v>148</v>
          </cell>
          <cell r="I10">
            <v>140</v>
          </cell>
          <cell r="J10">
            <v>130</v>
          </cell>
          <cell r="M10">
            <v>114</v>
          </cell>
          <cell r="N10">
            <v>148</v>
          </cell>
          <cell r="S10">
            <v>140</v>
          </cell>
          <cell r="T10">
            <v>130</v>
          </cell>
          <cell r="AA10">
            <v>4</v>
          </cell>
          <cell r="AG10">
            <v>343</v>
          </cell>
        </row>
        <row r="11">
          <cell r="B11">
            <v>2001</v>
          </cell>
          <cell r="C11">
            <v>62</v>
          </cell>
          <cell r="D11">
            <v>78</v>
          </cell>
          <cell r="I11">
            <v>140</v>
          </cell>
          <cell r="J11">
            <v>130</v>
          </cell>
          <cell r="M11">
            <v>62</v>
          </cell>
          <cell r="N11">
            <v>78</v>
          </cell>
          <cell r="S11">
            <v>140</v>
          </cell>
          <cell r="T11">
            <v>130</v>
          </cell>
          <cell r="AA11">
            <v>12</v>
          </cell>
          <cell r="AG11">
            <v>266</v>
          </cell>
        </row>
        <row r="12">
          <cell r="B12">
            <v>2002</v>
          </cell>
          <cell r="C12">
            <v>108</v>
          </cell>
          <cell r="D12">
            <v>109</v>
          </cell>
          <cell r="I12">
            <v>140</v>
          </cell>
          <cell r="J12">
            <v>130</v>
          </cell>
          <cell r="M12">
            <v>108</v>
          </cell>
          <cell r="N12">
            <v>109</v>
          </cell>
          <cell r="S12">
            <v>140</v>
          </cell>
          <cell r="T12">
            <v>130</v>
          </cell>
          <cell r="AA12">
            <v>55</v>
          </cell>
          <cell r="AG12">
            <v>492</v>
          </cell>
        </row>
        <row r="13">
          <cell r="B13">
            <v>2003</v>
          </cell>
          <cell r="C13">
            <v>168</v>
          </cell>
          <cell r="D13">
            <v>145</v>
          </cell>
          <cell r="I13">
            <v>140</v>
          </cell>
          <cell r="J13">
            <v>130</v>
          </cell>
          <cell r="M13">
            <v>168</v>
          </cell>
          <cell r="N13">
            <v>145</v>
          </cell>
          <cell r="S13">
            <v>140</v>
          </cell>
          <cell r="T13">
            <v>130</v>
          </cell>
          <cell r="AA13">
            <v>175</v>
          </cell>
          <cell r="AG13">
            <v>304</v>
          </cell>
        </row>
        <row r="14">
          <cell r="B14">
            <v>2004</v>
          </cell>
          <cell r="C14">
            <v>139</v>
          </cell>
          <cell r="D14">
            <v>153</v>
          </cell>
          <cell r="I14">
            <v>130</v>
          </cell>
          <cell r="J14">
            <v>120</v>
          </cell>
          <cell r="M14">
            <v>139</v>
          </cell>
          <cell r="N14">
            <v>153</v>
          </cell>
          <cell r="S14">
            <v>130</v>
          </cell>
          <cell r="T14">
            <v>120</v>
          </cell>
          <cell r="AA14">
            <v>254</v>
          </cell>
          <cell r="AG14">
            <v>373</v>
          </cell>
        </row>
        <row r="15">
          <cell r="B15">
            <v>2005</v>
          </cell>
          <cell r="C15">
            <v>119</v>
          </cell>
          <cell r="D15">
            <v>114</v>
          </cell>
          <cell r="I15">
            <v>140</v>
          </cell>
          <cell r="J15">
            <v>120</v>
          </cell>
          <cell r="M15">
            <v>119</v>
          </cell>
          <cell r="N15">
            <v>114</v>
          </cell>
          <cell r="S15">
            <v>140</v>
          </cell>
          <cell r="T15">
            <v>120</v>
          </cell>
          <cell r="AA15">
            <v>434</v>
          </cell>
          <cell r="AG15">
            <v>277</v>
          </cell>
        </row>
        <row r="16">
          <cell r="B16">
            <v>2006</v>
          </cell>
          <cell r="C16">
            <v>97</v>
          </cell>
          <cell r="D16">
            <v>87</v>
          </cell>
          <cell r="I16">
            <v>130</v>
          </cell>
          <cell r="J16">
            <v>130</v>
          </cell>
          <cell r="M16">
            <v>97</v>
          </cell>
          <cell r="N16">
            <v>87</v>
          </cell>
          <cell r="S16">
            <v>130</v>
          </cell>
          <cell r="T16">
            <v>130</v>
          </cell>
          <cell r="AA16">
            <v>531</v>
          </cell>
          <cell r="AG16">
            <v>210</v>
          </cell>
        </row>
        <row r="17">
          <cell r="B17">
            <v>2007</v>
          </cell>
          <cell r="C17">
            <v>98</v>
          </cell>
          <cell r="D17">
            <v>111</v>
          </cell>
          <cell r="I17">
            <v>135</v>
          </cell>
          <cell r="J17">
            <v>120</v>
          </cell>
          <cell r="M17">
            <v>98</v>
          </cell>
          <cell r="N17">
            <v>111</v>
          </cell>
          <cell r="S17">
            <v>135</v>
          </cell>
          <cell r="T17">
            <v>120</v>
          </cell>
          <cell r="AA17">
            <v>617</v>
          </cell>
          <cell r="AG17">
            <v>153</v>
          </cell>
        </row>
        <row r="18">
          <cell r="B18">
            <v>2008</v>
          </cell>
          <cell r="C18">
            <v>121</v>
          </cell>
          <cell r="D18">
            <v>110</v>
          </cell>
          <cell r="I18">
            <v>140</v>
          </cell>
          <cell r="J18">
            <v>130</v>
          </cell>
          <cell r="M18">
            <v>121</v>
          </cell>
          <cell r="N18">
            <v>110</v>
          </cell>
          <cell r="S18">
            <v>140</v>
          </cell>
          <cell r="T18">
            <v>130</v>
          </cell>
          <cell r="AA18">
            <v>825</v>
          </cell>
          <cell r="AG18">
            <v>250</v>
          </cell>
        </row>
        <row r="19">
          <cell r="B19">
            <v>2009</v>
          </cell>
          <cell r="C19">
            <v>131</v>
          </cell>
          <cell r="D19">
            <v>171</v>
          </cell>
          <cell r="I19">
            <v>130</v>
          </cell>
          <cell r="J19">
            <v>130</v>
          </cell>
          <cell r="M19">
            <v>131</v>
          </cell>
          <cell r="N19">
            <v>171</v>
          </cell>
          <cell r="S19">
            <v>130</v>
          </cell>
          <cell r="T19">
            <v>130</v>
          </cell>
          <cell r="AA19">
            <v>587</v>
          </cell>
          <cell r="AG19">
            <v>237</v>
          </cell>
        </row>
        <row r="20">
          <cell r="B20">
            <v>2010</v>
          </cell>
          <cell r="C20">
            <v>177</v>
          </cell>
          <cell r="D20">
            <v>190</v>
          </cell>
          <cell r="I20">
            <v>140</v>
          </cell>
          <cell r="J20">
            <v>130</v>
          </cell>
          <cell r="M20">
            <v>177</v>
          </cell>
          <cell r="N20">
            <v>190</v>
          </cell>
          <cell r="S20">
            <v>140</v>
          </cell>
          <cell r="T20">
            <v>130</v>
          </cell>
          <cell r="AA20">
            <v>212</v>
          </cell>
        </row>
        <row r="21">
          <cell r="B21">
            <v>2011</v>
          </cell>
          <cell r="C21">
            <v>100</v>
          </cell>
          <cell r="D21">
            <v>109</v>
          </cell>
          <cell r="I21">
            <v>140</v>
          </cell>
          <cell r="J21">
            <v>130</v>
          </cell>
          <cell r="M21">
            <v>100</v>
          </cell>
          <cell r="N21">
            <v>109</v>
          </cell>
          <cell r="S21">
            <v>140</v>
          </cell>
          <cell r="T21">
            <v>130</v>
          </cell>
          <cell r="AA21">
            <v>61</v>
          </cell>
        </row>
        <row r="22">
          <cell r="B22">
            <v>2012</v>
          </cell>
          <cell r="C22">
            <v>89</v>
          </cell>
          <cell r="D22">
            <v>118</v>
          </cell>
          <cell r="I22">
            <v>140</v>
          </cell>
          <cell r="J22">
            <v>130</v>
          </cell>
          <cell r="M22">
            <v>89</v>
          </cell>
          <cell r="N22">
            <v>118</v>
          </cell>
          <cell r="S22">
            <v>140</v>
          </cell>
          <cell r="T22">
            <v>130</v>
          </cell>
          <cell r="AA22">
            <v>15</v>
          </cell>
        </row>
        <row r="23">
          <cell r="B23">
            <v>2013</v>
          </cell>
          <cell r="C23">
            <v>82</v>
          </cell>
          <cell r="D23">
            <v>100</v>
          </cell>
          <cell r="I23">
            <v>140</v>
          </cell>
          <cell r="J23">
            <v>120</v>
          </cell>
          <cell r="M23">
            <v>82</v>
          </cell>
          <cell r="N23">
            <v>100</v>
          </cell>
          <cell r="S23">
            <v>140</v>
          </cell>
          <cell r="T23">
            <v>120</v>
          </cell>
          <cell r="AA23">
            <v>7</v>
          </cell>
          <cell r="AG23">
            <v>80</v>
          </cell>
        </row>
        <row r="24">
          <cell r="B24">
            <v>2014</v>
          </cell>
          <cell r="C24">
            <v>60</v>
          </cell>
          <cell r="D24">
            <v>70</v>
          </cell>
          <cell r="I24">
            <v>150</v>
          </cell>
          <cell r="J24">
            <v>140</v>
          </cell>
          <cell r="M24">
            <v>60</v>
          </cell>
          <cell r="N24">
            <v>70</v>
          </cell>
          <cell r="S24">
            <v>150</v>
          </cell>
          <cell r="T24">
            <v>140</v>
          </cell>
          <cell r="AA24">
            <v>0</v>
          </cell>
        </row>
        <row r="25">
          <cell r="B25">
            <v>2015</v>
          </cell>
          <cell r="C25">
            <v>16</v>
          </cell>
          <cell r="D25">
            <v>25</v>
          </cell>
          <cell r="I25">
            <v>140</v>
          </cell>
          <cell r="J25">
            <v>140</v>
          </cell>
          <cell r="M25">
            <v>16</v>
          </cell>
          <cell r="N25">
            <v>25</v>
          </cell>
          <cell r="S25">
            <v>140</v>
          </cell>
          <cell r="T25">
            <v>140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ze"/>
    </sheetNames>
  </externalBook>
</externalLink>
</file>

<file path=xl/tables/table1.xml><?xml version="1.0" encoding="utf-8"?>
<table xmlns="http://schemas.openxmlformats.org/spreadsheetml/2006/main" id="1" name="Table1" displayName="Table1" ref="A1:W49" comment="" totalsRowShown="0">
  <autoFilter ref="A1:W49"/>
  <tableColumns count="23">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25" name="Column12"/>
    <tableColumn id="12" name="Column13"/>
    <tableColumn id="13" name="Column14"/>
    <tableColumn id="14" name="Column15"/>
    <tableColumn id="15" name="Column16"/>
    <tableColumn id="16" name="Column17"/>
    <tableColumn id="17" name="Column18"/>
    <tableColumn id="18" name="Column19"/>
    <tableColumn id="19" name="Column20"/>
    <tableColumn id="20" name="Column21"/>
    <tableColumn id="21" name="Column22"/>
    <tableColumn id="22" name="Column23"/>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50"/>
  <sheetViews>
    <sheetView tabSelected="1" zoomScale="80" zoomScaleNormal="80" zoomScalePageLayoutView="0" workbookViewId="0" topLeftCell="G20">
      <selection activeCell="O30" sqref="O30"/>
    </sheetView>
  </sheetViews>
  <sheetFormatPr defaultColWidth="8.8515625" defaultRowHeight="15" outlineLevelRow="1"/>
  <cols>
    <col min="1" max="1" width="9.8515625" style="3" customWidth="1"/>
    <col min="2" max="2" width="10.57421875" style="3" bestFit="1" customWidth="1"/>
    <col min="3" max="3" width="28.421875" style="3" customWidth="1"/>
    <col min="4" max="4" width="11.421875" style="4" bestFit="1" customWidth="1"/>
    <col min="5" max="7" width="9.8515625" style="3" customWidth="1"/>
    <col min="8" max="9" width="9.8515625" style="5" customWidth="1"/>
    <col min="10" max="10" width="10.8515625" style="5" customWidth="1"/>
    <col min="11" max="12" width="10.8515625" style="100" customWidth="1"/>
    <col min="13" max="13" width="10.8515625" style="84" customWidth="1"/>
    <col min="14" max="14" width="10.8515625" style="6" customWidth="1"/>
    <col min="15" max="16" width="10.8515625" style="7" customWidth="1"/>
    <col min="17" max="17" width="10.8515625" style="6" customWidth="1"/>
    <col min="18" max="19" width="10.8515625" style="7" customWidth="1"/>
    <col min="20" max="20" width="10.8515625" style="2" customWidth="1"/>
    <col min="21" max="21" width="10.8515625" style="7" customWidth="1"/>
    <col min="22" max="22" width="17.140625" style="119" customWidth="1"/>
    <col min="23" max="23" width="20.8515625" style="67" customWidth="1"/>
    <col min="24" max="16384" width="8.8515625" style="3" customWidth="1"/>
  </cols>
  <sheetData>
    <row r="1" spans="1:23" s="118" customFormat="1" ht="16.5">
      <c r="A1" s="118" t="s">
        <v>52</v>
      </c>
      <c r="B1" s="118" t="s">
        <v>53</v>
      </c>
      <c r="C1" s="118" t="s">
        <v>54</v>
      </c>
      <c r="D1" s="127" t="s">
        <v>55</v>
      </c>
      <c r="E1" s="118" t="s">
        <v>56</v>
      </c>
      <c r="F1" s="118" t="s">
        <v>57</v>
      </c>
      <c r="G1" s="118" t="s">
        <v>58</v>
      </c>
      <c r="H1" s="118" t="s">
        <v>59</v>
      </c>
      <c r="I1" s="118" t="s">
        <v>60</v>
      </c>
      <c r="J1" s="118" t="s">
        <v>61</v>
      </c>
      <c r="K1" s="139" t="s">
        <v>62</v>
      </c>
      <c r="L1" s="140" t="s">
        <v>63</v>
      </c>
      <c r="M1" s="126" t="s">
        <v>64</v>
      </c>
      <c r="N1" s="118" t="s">
        <v>65</v>
      </c>
      <c r="O1" s="126" t="s">
        <v>66</v>
      </c>
      <c r="P1" s="126" t="s">
        <v>67</v>
      </c>
      <c r="Q1" s="118" t="s">
        <v>68</v>
      </c>
      <c r="R1" s="126" t="s">
        <v>69</v>
      </c>
      <c r="S1" s="126" t="s">
        <v>70</v>
      </c>
      <c r="T1" s="126" t="s">
        <v>71</v>
      </c>
      <c r="U1" s="126" t="s">
        <v>72</v>
      </c>
      <c r="V1" s="118" t="s">
        <v>73</v>
      </c>
      <c r="W1" s="118" t="s">
        <v>74</v>
      </c>
    </row>
    <row r="2" spans="1:21" s="118" customFormat="1" ht="16.5">
      <c r="A2" s="118" t="s">
        <v>0</v>
      </c>
      <c r="D2" s="127"/>
      <c r="H2" s="141"/>
      <c r="I2" s="141"/>
      <c r="J2" s="141"/>
      <c r="K2" s="142" t="s">
        <v>21</v>
      </c>
      <c r="L2" s="142"/>
      <c r="M2" s="143"/>
      <c r="N2" s="1"/>
      <c r="O2" s="2"/>
      <c r="P2" s="2" t="s">
        <v>20</v>
      </c>
      <c r="Q2" s="1"/>
      <c r="R2" s="2"/>
      <c r="S2" s="2"/>
      <c r="T2" s="2"/>
      <c r="U2" s="2"/>
    </row>
    <row r="3" spans="1:23" s="128" customFormat="1" ht="17.25" thickBot="1">
      <c r="A3" s="128" t="s">
        <v>25</v>
      </c>
      <c r="B3" s="128" t="s">
        <v>1</v>
      </c>
      <c r="C3" s="128" t="s">
        <v>2</v>
      </c>
      <c r="D3" s="129" t="s">
        <v>3</v>
      </c>
      <c r="E3" s="128" t="s">
        <v>4</v>
      </c>
      <c r="F3" s="128" t="s">
        <v>32</v>
      </c>
      <c r="G3" s="128" t="s">
        <v>14</v>
      </c>
      <c r="I3" s="128" t="s">
        <v>51</v>
      </c>
      <c r="J3" s="128" t="s">
        <v>5</v>
      </c>
      <c r="K3" s="130" t="s">
        <v>28</v>
      </c>
      <c r="L3" s="131" t="s">
        <v>28</v>
      </c>
      <c r="M3" s="132" t="s">
        <v>6</v>
      </c>
      <c r="N3" s="128" t="s">
        <v>7</v>
      </c>
      <c r="O3" s="132" t="s">
        <v>8</v>
      </c>
      <c r="P3" s="132" t="s">
        <v>9</v>
      </c>
      <c r="Q3" s="128" t="s">
        <v>10</v>
      </c>
      <c r="R3" s="132" t="s">
        <v>11</v>
      </c>
      <c r="S3" s="132" t="s">
        <v>12</v>
      </c>
      <c r="T3" s="132" t="s">
        <v>82</v>
      </c>
      <c r="U3" s="132" t="s">
        <v>13</v>
      </c>
      <c r="V3" s="128" t="s">
        <v>42</v>
      </c>
      <c r="W3" s="133" t="s">
        <v>15</v>
      </c>
    </row>
    <row r="4" spans="1:23" ht="16.5" outlineLevel="1">
      <c r="A4" s="8">
        <v>1</v>
      </c>
      <c r="B4" s="9">
        <v>43174</v>
      </c>
      <c r="C4" s="10" t="s">
        <v>16</v>
      </c>
      <c r="D4" s="11">
        <v>0.4590277777777778</v>
      </c>
      <c r="E4" s="10" t="s">
        <v>35</v>
      </c>
      <c r="F4" s="10" t="s">
        <v>33</v>
      </c>
      <c r="G4" s="10" t="s">
        <v>17</v>
      </c>
      <c r="H4" s="12" t="s">
        <v>18</v>
      </c>
      <c r="I4" s="12">
        <v>25.6</v>
      </c>
      <c r="J4" s="12">
        <v>7.04</v>
      </c>
      <c r="K4" s="105">
        <v>5.4</v>
      </c>
      <c r="L4" s="105"/>
      <c r="M4" s="85">
        <v>9.42</v>
      </c>
      <c r="N4" s="13">
        <v>17</v>
      </c>
      <c r="O4" s="14">
        <v>0.05</v>
      </c>
      <c r="P4" s="14">
        <v>0.05</v>
      </c>
      <c r="Q4" s="13">
        <v>0.39</v>
      </c>
      <c r="R4" s="14">
        <v>0.01</v>
      </c>
      <c r="S4" s="14">
        <v>0.04</v>
      </c>
      <c r="T4" s="96">
        <v>2.6</v>
      </c>
      <c r="U4" s="14">
        <v>88</v>
      </c>
      <c r="V4" s="120" t="s">
        <v>81</v>
      </c>
      <c r="W4" s="134"/>
    </row>
    <row r="5" spans="1:23" ht="17.25" outlineLevel="1" thickBot="1">
      <c r="A5" s="15"/>
      <c r="B5" s="16"/>
      <c r="C5" s="17"/>
      <c r="D5" s="18"/>
      <c r="E5" s="17"/>
      <c r="F5" s="17"/>
      <c r="G5" s="17"/>
      <c r="H5" s="19" t="s">
        <v>19</v>
      </c>
      <c r="I5" s="19">
        <v>25.5</v>
      </c>
      <c r="J5" s="19">
        <v>7.05</v>
      </c>
      <c r="K5" s="106">
        <v>5.16</v>
      </c>
      <c r="L5" s="106"/>
      <c r="M5" s="86">
        <v>9.96</v>
      </c>
      <c r="N5" s="20"/>
      <c r="O5" s="21"/>
      <c r="P5" s="21"/>
      <c r="Q5" s="20"/>
      <c r="R5" s="21"/>
      <c r="S5" s="21"/>
      <c r="T5" s="97"/>
      <c r="U5" s="21"/>
      <c r="V5" s="121" t="s">
        <v>81</v>
      </c>
      <c r="W5" s="135"/>
    </row>
    <row r="6" spans="1:23" ht="16.5" outlineLevel="1">
      <c r="A6" s="8">
        <v>1</v>
      </c>
      <c r="B6" s="9">
        <v>43238</v>
      </c>
      <c r="C6" s="10" t="s">
        <v>16</v>
      </c>
      <c r="D6" s="11">
        <v>0.4375</v>
      </c>
      <c r="E6" s="10" t="s">
        <v>35</v>
      </c>
      <c r="F6" s="10" t="s">
        <v>34</v>
      </c>
      <c r="G6" s="10" t="s">
        <v>83</v>
      </c>
      <c r="H6" s="12" t="s">
        <v>18</v>
      </c>
      <c r="I6" s="22"/>
      <c r="J6" s="22"/>
      <c r="K6" s="107"/>
      <c r="L6" s="107"/>
      <c r="M6" s="87"/>
      <c r="N6" s="13">
        <v>5.6</v>
      </c>
      <c r="O6" s="14">
        <v>0.14</v>
      </c>
      <c r="P6" s="14">
        <v>0.05</v>
      </c>
      <c r="Q6" s="13">
        <v>0.32</v>
      </c>
      <c r="R6" s="14">
        <v>0.01</v>
      </c>
      <c r="S6" s="14">
        <v>0.02</v>
      </c>
      <c r="T6" s="96">
        <v>4.1</v>
      </c>
      <c r="U6" s="14" t="s">
        <v>31</v>
      </c>
      <c r="V6" s="120" t="s">
        <v>80</v>
      </c>
      <c r="W6" s="134"/>
    </row>
    <row r="7" spans="1:23" ht="17.25" outlineLevel="1" thickBot="1">
      <c r="A7" s="15"/>
      <c r="B7" s="16"/>
      <c r="C7" s="17"/>
      <c r="D7" s="23"/>
      <c r="E7" s="17"/>
      <c r="F7" s="17"/>
      <c r="G7" s="17"/>
      <c r="H7" s="19" t="s">
        <v>19</v>
      </c>
      <c r="I7" s="24"/>
      <c r="J7" s="24"/>
      <c r="K7" s="108"/>
      <c r="L7" s="108"/>
      <c r="M7" s="88"/>
      <c r="N7" s="20"/>
      <c r="O7" s="21"/>
      <c r="P7" s="21"/>
      <c r="Q7" s="20"/>
      <c r="R7" s="21"/>
      <c r="S7" s="21"/>
      <c r="T7" s="97"/>
      <c r="U7" s="21"/>
      <c r="V7" s="121" t="s">
        <v>80</v>
      </c>
      <c r="W7" s="135"/>
    </row>
    <row r="8" spans="1:23" ht="17.25" outlineLevel="1" thickBot="1">
      <c r="A8" s="8">
        <v>1</v>
      </c>
      <c r="B8" s="9">
        <v>43276</v>
      </c>
      <c r="C8" s="10" t="s">
        <v>16</v>
      </c>
      <c r="D8" s="11">
        <v>0.49513888888888885</v>
      </c>
      <c r="E8" s="10" t="s">
        <v>35</v>
      </c>
      <c r="F8" s="10" t="s">
        <v>33</v>
      </c>
      <c r="G8" s="10" t="s">
        <v>24</v>
      </c>
      <c r="H8" s="12" t="s">
        <v>18</v>
      </c>
      <c r="I8" s="12">
        <v>18.3</v>
      </c>
      <c r="J8" s="12">
        <v>5.84</v>
      </c>
      <c r="K8" s="105">
        <v>6.7</v>
      </c>
      <c r="L8" s="105"/>
      <c r="M8" s="85">
        <v>10.5</v>
      </c>
      <c r="N8" s="13">
        <v>8.9</v>
      </c>
      <c r="O8" s="14">
        <v>0.05</v>
      </c>
      <c r="P8" s="14">
        <v>0.02</v>
      </c>
      <c r="Q8" s="13">
        <v>0.32</v>
      </c>
      <c r="R8" s="14">
        <v>0.01</v>
      </c>
      <c r="S8" s="14">
        <v>0.02</v>
      </c>
      <c r="T8" s="96">
        <v>1.8</v>
      </c>
      <c r="U8" s="14">
        <v>21</v>
      </c>
      <c r="V8" s="120" t="s">
        <v>75</v>
      </c>
      <c r="W8" s="134"/>
    </row>
    <row r="9" spans="1:23" ht="17.25" outlineLevel="1" thickBot="1">
      <c r="A9" s="15"/>
      <c r="B9" s="17"/>
      <c r="C9" s="17"/>
      <c r="D9" s="23"/>
      <c r="E9" s="17"/>
      <c r="F9" s="17"/>
      <c r="G9" s="17"/>
      <c r="H9" s="19" t="s">
        <v>19</v>
      </c>
      <c r="I9" s="19">
        <v>17.8</v>
      </c>
      <c r="J9" s="19">
        <v>6.15</v>
      </c>
      <c r="K9" s="106">
        <v>6.63</v>
      </c>
      <c r="L9" s="106"/>
      <c r="M9" s="86">
        <v>10.42</v>
      </c>
      <c r="N9" s="20"/>
      <c r="O9" s="21"/>
      <c r="P9" s="21"/>
      <c r="Q9" s="20"/>
      <c r="R9" s="21"/>
      <c r="S9" s="21"/>
      <c r="T9" s="97"/>
      <c r="U9" s="21"/>
      <c r="V9" s="120" t="s">
        <v>75</v>
      </c>
      <c r="W9" s="135"/>
    </row>
    <row r="10" spans="1:23" ht="16.5" outlineLevel="1">
      <c r="A10" s="8">
        <v>1</v>
      </c>
      <c r="B10" s="9">
        <v>43404</v>
      </c>
      <c r="C10" s="10" t="s">
        <v>16</v>
      </c>
      <c r="D10" s="11">
        <v>0.5958333333333333</v>
      </c>
      <c r="E10" s="10" t="s">
        <v>35</v>
      </c>
      <c r="F10" s="10" t="s">
        <v>38</v>
      </c>
      <c r="G10" s="10" t="s">
        <v>39</v>
      </c>
      <c r="H10" s="12" t="s">
        <v>22</v>
      </c>
      <c r="I10" s="25">
        <v>30.3</v>
      </c>
      <c r="J10" s="25">
        <v>7.83</v>
      </c>
      <c r="K10" s="109">
        <v>6.06</v>
      </c>
      <c r="L10" s="109"/>
      <c r="M10" s="89">
        <v>33.06</v>
      </c>
      <c r="N10" s="13">
        <v>6.7</v>
      </c>
      <c r="O10" s="14" t="s">
        <v>29</v>
      </c>
      <c r="P10" s="14" t="s">
        <v>30</v>
      </c>
      <c r="Q10" s="13">
        <v>0.27</v>
      </c>
      <c r="R10" s="14">
        <v>0.01</v>
      </c>
      <c r="S10" s="14">
        <v>0.02</v>
      </c>
      <c r="T10" s="96">
        <v>1.7</v>
      </c>
      <c r="U10" s="14">
        <v>1</v>
      </c>
      <c r="V10" s="120" t="s">
        <v>79</v>
      </c>
      <c r="W10" s="134"/>
    </row>
    <row r="11" spans="1:23" ht="17.25" outlineLevel="1" thickBot="1">
      <c r="A11" s="15"/>
      <c r="B11" s="17"/>
      <c r="C11" s="17"/>
      <c r="D11" s="23"/>
      <c r="E11" s="17"/>
      <c r="F11" s="17"/>
      <c r="G11" s="17"/>
      <c r="H11" s="19" t="s">
        <v>19</v>
      </c>
      <c r="I11" s="19"/>
      <c r="J11" s="19"/>
      <c r="K11" s="106">
        <v>7.26</v>
      </c>
      <c r="L11" s="101">
        <v>0.966</v>
      </c>
      <c r="M11" s="90"/>
      <c r="N11" s="20"/>
      <c r="O11" s="21"/>
      <c r="P11" s="21"/>
      <c r="Q11" s="20"/>
      <c r="R11" s="21"/>
      <c r="S11" s="21"/>
      <c r="T11" s="97"/>
      <c r="U11" s="21"/>
      <c r="V11" s="121" t="s">
        <v>79</v>
      </c>
      <c r="W11" s="135"/>
    </row>
    <row r="12" spans="1:23" ht="18" customHeight="1" outlineLevel="1">
      <c r="A12" s="26">
        <v>1</v>
      </c>
      <c r="B12" s="27">
        <v>43517</v>
      </c>
      <c r="C12" s="28" t="s">
        <v>16</v>
      </c>
      <c r="D12" s="38">
        <v>0.5208333333333334</v>
      </c>
      <c r="E12" s="28" t="s">
        <v>35</v>
      </c>
      <c r="F12" s="28" t="s">
        <v>40</v>
      </c>
      <c r="G12" s="28" t="s">
        <v>41</v>
      </c>
      <c r="H12" s="29" t="s">
        <v>18</v>
      </c>
      <c r="I12" s="29">
        <v>28.8</v>
      </c>
      <c r="J12" s="29">
        <v>7.6</v>
      </c>
      <c r="K12" s="110"/>
      <c r="L12" s="110"/>
      <c r="M12" s="91">
        <v>7.97</v>
      </c>
      <c r="N12" s="30">
        <v>12</v>
      </c>
      <c r="O12" s="31">
        <v>0.04</v>
      </c>
      <c r="P12" s="31">
        <v>0.02</v>
      </c>
      <c r="Q12" s="30">
        <v>0.34</v>
      </c>
      <c r="R12" s="31">
        <v>0.01</v>
      </c>
      <c r="S12" s="31">
        <v>0.02</v>
      </c>
      <c r="T12" s="98">
        <v>1.6</v>
      </c>
      <c r="U12" s="31">
        <v>230</v>
      </c>
      <c r="V12" s="122" t="s">
        <v>76</v>
      </c>
      <c r="W12" s="136"/>
    </row>
    <row r="13" spans="1:23" s="37" customFormat="1" ht="16.5">
      <c r="A13" s="32"/>
      <c r="B13" s="32"/>
      <c r="C13" s="32"/>
      <c r="D13" s="33"/>
      <c r="E13" s="32"/>
      <c r="F13" s="32"/>
      <c r="G13" s="32"/>
      <c r="H13" s="34" t="s">
        <v>19</v>
      </c>
      <c r="I13" s="34">
        <v>28.4</v>
      </c>
      <c r="J13" s="34">
        <v>7.61</v>
      </c>
      <c r="K13" s="111"/>
      <c r="L13" s="111"/>
      <c r="M13" s="92">
        <v>8.33</v>
      </c>
      <c r="N13" s="35"/>
      <c r="O13" s="36"/>
      <c r="P13" s="36"/>
      <c r="Q13" s="35"/>
      <c r="R13" s="36"/>
      <c r="S13" s="36"/>
      <c r="T13" s="99"/>
      <c r="U13" s="36"/>
      <c r="V13" s="122" t="s">
        <v>76</v>
      </c>
      <c r="W13" s="137"/>
    </row>
    <row r="14" spans="1:23" ht="18" customHeight="1" outlineLevel="1">
      <c r="A14" s="26">
        <v>1</v>
      </c>
      <c r="B14" s="27">
        <v>43643</v>
      </c>
      <c r="C14" s="28" t="s">
        <v>16</v>
      </c>
      <c r="D14" s="38">
        <v>0.4513888888888889</v>
      </c>
      <c r="E14" s="28" t="s">
        <v>35</v>
      </c>
      <c r="F14" s="28" t="s">
        <v>43</v>
      </c>
      <c r="G14" s="28" t="s">
        <v>84</v>
      </c>
      <c r="H14" s="29" t="s">
        <v>18</v>
      </c>
      <c r="I14" s="29">
        <v>21.5</v>
      </c>
      <c r="J14" s="29">
        <v>8.49</v>
      </c>
      <c r="K14" s="102">
        <v>6.74</v>
      </c>
      <c r="L14" s="102"/>
      <c r="M14" s="91">
        <v>7.6</v>
      </c>
      <c r="N14" s="30">
        <v>7</v>
      </c>
      <c r="O14" s="31">
        <v>0.08</v>
      </c>
      <c r="P14" s="31">
        <v>0.06</v>
      </c>
      <c r="Q14" s="30">
        <v>0.28</v>
      </c>
      <c r="R14" s="31">
        <v>0.01</v>
      </c>
      <c r="S14" s="31">
        <v>0.02</v>
      </c>
      <c r="T14" s="98">
        <v>1.2</v>
      </c>
      <c r="U14" s="31">
        <v>8</v>
      </c>
      <c r="V14" s="123" t="s">
        <v>44</v>
      </c>
      <c r="W14" s="136"/>
    </row>
    <row r="15" spans="1:22" ht="16.5">
      <c r="A15" s="39"/>
      <c r="B15" s="39"/>
      <c r="C15" s="39"/>
      <c r="D15" s="40"/>
      <c r="E15" s="39"/>
      <c r="F15" s="39"/>
      <c r="G15" s="39"/>
      <c r="H15" s="5" t="s">
        <v>19</v>
      </c>
      <c r="I15" s="5">
        <v>21.6</v>
      </c>
      <c r="J15" s="5">
        <v>8.1</v>
      </c>
      <c r="K15" s="102">
        <v>5.75</v>
      </c>
      <c r="L15" s="102"/>
      <c r="M15" s="84">
        <v>7.32</v>
      </c>
      <c r="N15" s="82"/>
      <c r="O15" s="83"/>
      <c r="P15" s="83"/>
      <c r="Q15" s="82"/>
      <c r="R15" s="83"/>
      <c r="V15" s="119" t="s">
        <v>44</v>
      </c>
    </row>
    <row r="16" spans="1:22" ht="16.5">
      <c r="A16" s="39">
        <v>1</v>
      </c>
      <c r="B16" s="41">
        <v>43769</v>
      </c>
      <c r="C16" s="28" t="s">
        <v>16</v>
      </c>
      <c r="D16" s="70">
        <v>0.611111111111111</v>
      </c>
      <c r="E16" s="28" t="s">
        <v>35</v>
      </c>
      <c r="F16" s="39" t="s">
        <v>43</v>
      </c>
      <c r="G16" s="39" t="s">
        <v>48</v>
      </c>
      <c r="H16" s="29" t="s">
        <v>18</v>
      </c>
      <c r="I16" s="5">
        <v>26.6</v>
      </c>
      <c r="J16" s="5">
        <v>7.9</v>
      </c>
      <c r="K16" s="102">
        <v>6.34</v>
      </c>
      <c r="L16" s="103">
        <v>0.79</v>
      </c>
      <c r="M16" s="84">
        <v>25.05</v>
      </c>
      <c r="N16" s="6">
        <v>7.4</v>
      </c>
      <c r="O16" s="7">
        <v>0.03</v>
      </c>
      <c r="P16" s="7">
        <v>0.03</v>
      </c>
      <c r="Q16" s="6">
        <v>0.21</v>
      </c>
      <c r="R16" s="7" t="s">
        <v>29</v>
      </c>
      <c r="S16" s="7">
        <v>0.02</v>
      </c>
      <c r="T16" s="2">
        <v>5.3</v>
      </c>
      <c r="U16" s="7">
        <v>5</v>
      </c>
      <c r="V16" s="119" t="s">
        <v>50</v>
      </c>
    </row>
    <row r="17" spans="1:22" ht="16.5">
      <c r="A17" s="39"/>
      <c r="B17" s="39"/>
      <c r="C17" s="39"/>
      <c r="D17" s="40"/>
      <c r="E17" s="39"/>
      <c r="F17" s="39"/>
      <c r="G17" s="39"/>
      <c r="H17" s="5" t="s">
        <v>19</v>
      </c>
      <c r="I17" s="5">
        <v>26.6</v>
      </c>
      <c r="J17" s="5">
        <v>7.9</v>
      </c>
      <c r="K17" s="102">
        <v>6.24</v>
      </c>
      <c r="L17" s="104">
        <v>0.778</v>
      </c>
      <c r="M17" s="84">
        <v>25.02</v>
      </c>
      <c r="V17" s="119" t="s">
        <v>50</v>
      </c>
    </row>
    <row r="18" spans="1:23" ht="16.5">
      <c r="A18" s="80"/>
      <c r="B18" s="80"/>
      <c r="C18" s="28"/>
      <c r="D18" s="81"/>
      <c r="E18" s="80"/>
      <c r="F18" s="80"/>
      <c r="G18" s="80"/>
      <c r="H18" s="29"/>
      <c r="I18" s="79"/>
      <c r="J18" s="79"/>
      <c r="K18" s="112"/>
      <c r="L18" s="112"/>
      <c r="M18" s="93"/>
      <c r="N18" s="82"/>
      <c r="O18" s="83"/>
      <c r="P18" s="83"/>
      <c r="Q18" s="82"/>
      <c r="R18" s="83"/>
      <c r="S18" s="83"/>
      <c r="U18" s="83"/>
      <c r="V18" s="124"/>
      <c r="W18" s="113"/>
    </row>
    <row r="19" spans="1:23" ht="17.25" thickBot="1">
      <c r="A19" s="80"/>
      <c r="B19" s="80"/>
      <c r="C19" s="80"/>
      <c r="D19" s="81"/>
      <c r="E19" s="80"/>
      <c r="F19" s="80"/>
      <c r="G19" s="80"/>
      <c r="I19" s="79"/>
      <c r="J19" s="79"/>
      <c r="K19" s="112"/>
      <c r="L19" s="112"/>
      <c r="M19" s="93"/>
      <c r="N19" s="82"/>
      <c r="O19" s="83"/>
      <c r="P19" s="83"/>
      <c r="Q19" s="82"/>
      <c r="R19" s="83"/>
      <c r="S19" s="83"/>
      <c r="U19" s="83"/>
      <c r="V19" s="124"/>
      <c r="W19" s="113"/>
    </row>
    <row r="20" spans="1:23" ht="16.5" outlineLevel="1">
      <c r="A20" s="42">
        <v>2</v>
      </c>
      <c r="B20" s="43">
        <v>43174</v>
      </c>
      <c r="C20" s="44" t="s">
        <v>23</v>
      </c>
      <c r="D20" s="45">
        <v>0.46527777777777773</v>
      </c>
      <c r="E20" s="44" t="s">
        <v>36</v>
      </c>
      <c r="F20" s="44" t="s">
        <v>33</v>
      </c>
      <c r="G20" s="44" t="s">
        <v>17</v>
      </c>
      <c r="H20" s="12" t="s">
        <v>18</v>
      </c>
      <c r="I20" s="12">
        <v>12.2</v>
      </c>
      <c r="J20" s="12">
        <v>6.25</v>
      </c>
      <c r="K20" s="105">
        <v>5.38</v>
      </c>
      <c r="L20" s="105"/>
      <c r="M20" s="85">
        <v>9.12</v>
      </c>
      <c r="N20" s="13">
        <v>21</v>
      </c>
      <c r="O20" s="14">
        <v>0.06</v>
      </c>
      <c r="P20" s="14">
        <v>0.03</v>
      </c>
      <c r="Q20" s="13">
        <v>0.4</v>
      </c>
      <c r="R20" s="14">
        <v>0.01</v>
      </c>
      <c r="S20" s="14">
        <v>0.03</v>
      </c>
      <c r="T20" s="96" t="s">
        <v>26</v>
      </c>
      <c r="U20" s="14">
        <v>140</v>
      </c>
      <c r="V20" s="120" t="s">
        <v>81</v>
      </c>
      <c r="W20" s="134"/>
    </row>
    <row r="21" spans="1:23" ht="17.25" outlineLevel="1" thickBot="1">
      <c r="A21" s="46"/>
      <c r="B21" s="47"/>
      <c r="C21" s="48"/>
      <c r="D21" s="49"/>
      <c r="E21" s="48"/>
      <c r="F21" s="48"/>
      <c r="G21" s="48"/>
      <c r="H21" s="19" t="s">
        <v>19</v>
      </c>
      <c r="I21" s="19">
        <v>24.8</v>
      </c>
      <c r="J21" s="19">
        <v>6.2</v>
      </c>
      <c r="K21" s="106">
        <v>5.35</v>
      </c>
      <c r="L21" s="106"/>
      <c r="M21" s="86">
        <v>9.76</v>
      </c>
      <c r="N21" s="20"/>
      <c r="O21" s="21"/>
      <c r="P21" s="21"/>
      <c r="Q21" s="20"/>
      <c r="R21" s="21"/>
      <c r="S21" s="21"/>
      <c r="T21" s="97"/>
      <c r="U21" s="21"/>
      <c r="V21" s="121" t="s">
        <v>81</v>
      </c>
      <c r="W21" s="135"/>
    </row>
    <row r="22" spans="1:23" ht="16.5" outlineLevel="1">
      <c r="A22" s="42">
        <v>2</v>
      </c>
      <c r="B22" s="43">
        <v>43238</v>
      </c>
      <c r="C22" s="44" t="s">
        <v>23</v>
      </c>
      <c r="D22" s="50">
        <v>0.4583333333333333</v>
      </c>
      <c r="E22" s="44" t="s">
        <v>36</v>
      </c>
      <c r="F22" s="44" t="s">
        <v>34</v>
      </c>
      <c r="G22" s="44" t="s">
        <v>83</v>
      </c>
      <c r="H22" s="12" t="s">
        <v>18</v>
      </c>
      <c r="I22" s="51">
        <v>12.2</v>
      </c>
      <c r="J22" s="22"/>
      <c r="K22" s="107"/>
      <c r="L22" s="107"/>
      <c r="M22" s="87"/>
      <c r="N22" s="13">
        <v>6</v>
      </c>
      <c r="O22" s="14">
        <v>0.06</v>
      </c>
      <c r="P22" s="14">
        <v>0.03</v>
      </c>
      <c r="Q22" s="13">
        <v>0.33</v>
      </c>
      <c r="R22" s="14">
        <v>0.01</v>
      </c>
      <c r="S22" s="14">
        <v>0.02</v>
      </c>
      <c r="T22" s="96">
        <v>4.5</v>
      </c>
      <c r="U22" s="14" t="s">
        <v>31</v>
      </c>
      <c r="V22" s="120" t="s">
        <v>80</v>
      </c>
      <c r="W22" s="134"/>
    </row>
    <row r="23" spans="1:23" ht="17.25" outlineLevel="1" thickBot="1">
      <c r="A23" s="46"/>
      <c r="B23" s="47"/>
      <c r="C23" s="48"/>
      <c r="D23" s="49"/>
      <c r="E23" s="48"/>
      <c r="F23" s="48"/>
      <c r="G23" s="48"/>
      <c r="H23" s="19" t="s">
        <v>19</v>
      </c>
      <c r="I23" s="51">
        <v>22.1</v>
      </c>
      <c r="J23" s="24"/>
      <c r="K23" s="108"/>
      <c r="L23" s="108"/>
      <c r="M23" s="88"/>
      <c r="N23" s="20"/>
      <c r="O23" s="21"/>
      <c r="P23" s="21"/>
      <c r="Q23" s="20"/>
      <c r="R23" s="21"/>
      <c r="S23" s="21"/>
      <c r="T23" s="97"/>
      <c r="U23" s="21"/>
      <c r="V23" s="121" t="s">
        <v>80</v>
      </c>
      <c r="W23" s="135"/>
    </row>
    <row r="24" spans="1:23" ht="16.5" outlineLevel="1">
      <c r="A24" s="42">
        <v>2</v>
      </c>
      <c r="B24" s="43">
        <v>43276</v>
      </c>
      <c r="C24" s="44" t="s">
        <v>23</v>
      </c>
      <c r="D24" s="50">
        <v>0.5048611111111111</v>
      </c>
      <c r="E24" s="44" t="s">
        <v>36</v>
      </c>
      <c r="F24" s="44" t="s">
        <v>33</v>
      </c>
      <c r="G24" s="44" t="s">
        <v>24</v>
      </c>
      <c r="H24" s="12" t="s">
        <v>22</v>
      </c>
      <c r="I24" s="12">
        <v>17.6</v>
      </c>
      <c r="J24" s="12">
        <v>6.24</v>
      </c>
      <c r="K24" s="105">
        <v>7.13</v>
      </c>
      <c r="L24" s="105"/>
      <c r="M24" s="85">
        <v>5.47</v>
      </c>
      <c r="N24" s="13">
        <v>8.8</v>
      </c>
      <c r="O24" s="14">
        <v>0.04</v>
      </c>
      <c r="P24" s="14">
        <v>0.02</v>
      </c>
      <c r="Q24" s="13">
        <v>0.34</v>
      </c>
      <c r="R24" s="14" t="s">
        <v>29</v>
      </c>
      <c r="S24" s="14">
        <v>0.02</v>
      </c>
      <c r="T24" s="96">
        <v>1.3</v>
      </c>
      <c r="U24" s="14">
        <v>25</v>
      </c>
      <c r="V24" s="120" t="s">
        <v>75</v>
      </c>
      <c r="W24" s="134"/>
    </row>
    <row r="25" spans="1:23" ht="17.25" outlineLevel="1" thickBot="1">
      <c r="A25" s="46"/>
      <c r="B25" s="48"/>
      <c r="C25" s="48"/>
      <c r="D25" s="49"/>
      <c r="E25" s="48"/>
      <c r="F25" s="48"/>
      <c r="G25" s="48"/>
      <c r="H25" s="19" t="s">
        <v>19</v>
      </c>
      <c r="I25" s="19">
        <v>17.4</v>
      </c>
      <c r="J25" s="19">
        <v>6.1</v>
      </c>
      <c r="K25" s="106">
        <v>6.89</v>
      </c>
      <c r="L25" s="106"/>
      <c r="M25" s="86">
        <v>6.03</v>
      </c>
      <c r="N25" s="20"/>
      <c r="O25" s="21"/>
      <c r="P25" s="21"/>
      <c r="Q25" s="20"/>
      <c r="R25" s="21"/>
      <c r="S25" s="21"/>
      <c r="T25" s="97"/>
      <c r="U25" s="21"/>
      <c r="V25" s="121" t="s">
        <v>75</v>
      </c>
      <c r="W25" s="135"/>
    </row>
    <row r="26" spans="1:23" ht="16.5" outlineLevel="1">
      <c r="A26" s="42">
        <v>2</v>
      </c>
      <c r="B26" s="43">
        <v>43404</v>
      </c>
      <c r="C26" s="44" t="s">
        <v>23</v>
      </c>
      <c r="D26" s="50">
        <v>0.611111111111111</v>
      </c>
      <c r="E26" s="44" t="s">
        <v>36</v>
      </c>
      <c r="F26" s="44" t="s">
        <v>38</v>
      </c>
      <c r="G26" s="44" t="s">
        <v>39</v>
      </c>
      <c r="H26" s="12" t="s">
        <v>22</v>
      </c>
      <c r="I26" s="25">
        <v>30.3</v>
      </c>
      <c r="J26" s="25">
        <v>7.78</v>
      </c>
      <c r="K26" s="109">
        <v>5.96</v>
      </c>
      <c r="L26" s="109"/>
      <c r="M26" s="89">
        <v>29.44</v>
      </c>
      <c r="N26" s="13">
        <v>4.4</v>
      </c>
      <c r="O26" s="14" t="s">
        <v>29</v>
      </c>
      <c r="P26" s="14" t="s">
        <v>30</v>
      </c>
      <c r="Q26" s="13">
        <v>0.23</v>
      </c>
      <c r="R26" s="14">
        <v>0.01</v>
      </c>
      <c r="S26" s="14" t="s">
        <v>30</v>
      </c>
      <c r="T26" s="96">
        <v>3.7</v>
      </c>
      <c r="U26" s="14">
        <v>1</v>
      </c>
      <c r="V26" s="120" t="s">
        <v>79</v>
      </c>
      <c r="W26" s="134"/>
    </row>
    <row r="27" spans="1:23" ht="17.25" outlineLevel="1" thickBot="1">
      <c r="A27" s="46"/>
      <c r="B27" s="48"/>
      <c r="C27" s="48"/>
      <c r="D27" s="49"/>
      <c r="E27" s="48"/>
      <c r="F27" s="48"/>
      <c r="G27" s="48"/>
      <c r="H27" s="19" t="s">
        <v>19</v>
      </c>
      <c r="I27" s="5">
        <v>22.1</v>
      </c>
      <c r="J27" s="19"/>
      <c r="K27" s="106">
        <v>8.45</v>
      </c>
      <c r="L27" s="101">
        <v>0.968</v>
      </c>
      <c r="M27" s="86"/>
      <c r="N27" s="20"/>
      <c r="O27" s="21"/>
      <c r="P27" s="21"/>
      <c r="Q27" s="20"/>
      <c r="R27" s="21"/>
      <c r="S27" s="21"/>
      <c r="T27" s="97"/>
      <c r="U27" s="21"/>
      <c r="V27" s="121" t="s">
        <v>79</v>
      </c>
      <c r="W27" s="135"/>
    </row>
    <row r="28" spans="1:23" ht="17.25" outlineLevel="1" thickBot="1">
      <c r="A28" s="52">
        <v>2</v>
      </c>
      <c r="B28" s="53">
        <v>43517</v>
      </c>
      <c r="C28" s="44" t="s">
        <v>23</v>
      </c>
      <c r="D28" s="54">
        <v>0.4791666666666667</v>
      </c>
      <c r="E28" s="55" t="s">
        <v>36</v>
      </c>
      <c r="F28" s="55" t="s">
        <v>40</v>
      </c>
      <c r="G28" s="55" t="s">
        <v>41</v>
      </c>
      <c r="H28" s="29" t="s">
        <v>18</v>
      </c>
      <c r="I28" s="29">
        <v>28.3</v>
      </c>
      <c r="J28" s="29">
        <v>7.72</v>
      </c>
      <c r="K28" s="110"/>
      <c r="L28" s="110"/>
      <c r="M28" s="94">
        <v>2.24</v>
      </c>
      <c r="N28" s="30">
        <v>20</v>
      </c>
      <c r="O28" s="31">
        <v>0.05</v>
      </c>
      <c r="P28" s="31">
        <v>0.02</v>
      </c>
      <c r="Q28" s="30">
        <v>0.37</v>
      </c>
      <c r="R28" s="31">
        <v>0.01</v>
      </c>
      <c r="S28" s="31">
        <v>0.03</v>
      </c>
      <c r="T28" s="98">
        <v>1.8</v>
      </c>
      <c r="U28" s="31">
        <v>240</v>
      </c>
      <c r="V28" s="123" t="s">
        <v>77</v>
      </c>
      <c r="W28" s="136"/>
    </row>
    <row r="29" spans="1:23" ht="17.25" outlineLevel="1" thickBot="1">
      <c r="A29" s="52"/>
      <c r="B29" s="53"/>
      <c r="C29" s="44"/>
      <c r="D29" s="54"/>
      <c r="E29" s="55"/>
      <c r="F29" s="55"/>
      <c r="G29" s="55"/>
      <c r="H29" s="29" t="s">
        <v>19</v>
      </c>
      <c r="I29" s="29">
        <v>28.1</v>
      </c>
      <c r="J29" s="29">
        <v>7.5</v>
      </c>
      <c r="K29" s="110"/>
      <c r="L29" s="110"/>
      <c r="M29" s="94">
        <v>2.33</v>
      </c>
      <c r="N29" s="30"/>
      <c r="O29" s="31"/>
      <c r="P29" s="31"/>
      <c r="Q29" s="30"/>
      <c r="R29" s="31"/>
      <c r="S29" s="31"/>
      <c r="T29" s="98"/>
      <c r="U29" s="31"/>
      <c r="V29" s="123" t="s">
        <v>77</v>
      </c>
      <c r="W29" s="136"/>
    </row>
    <row r="30" spans="1:23" ht="17.25" outlineLevel="1" thickBot="1">
      <c r="A30" s="52">
        <v>2</v>
      </c>
      <c r="B30" s="53">
        <v>43643</v>
      </c>
      <c r="C30" s="44" t="s">
        <v>23</v>
      </c>
      <c r="D30" s="54">
        <v>0.4513888888888889</v>
      </c>
      <c r="E30" s="55" t="s">
        <v>36</v>
      </c>
      <c r="F30" s="55" t="s">
        <v>45</v>
      </c>
      <c r="G30" s="55" t="s">
        <v>84</v>
      </c>
      <c r="H30" s="29" t="s">
        <v>18</v>
      </c>
      <c r="I30" s="5">
        <v>21.3</v>
      </c>
      <c r="J30" s="29">
        <v>8.05</v>
      </c>
      <c r="K30" s="102">
        <v>7.33</v>
      </c>
      <c r="L30" s="102"/>
      <c r="M30" s="94">
        <v>6.19</v>
      </c>
      <c r="N30" s="30">
        <v>5.3</v>
      </c>
      <c r="O30" s="31">
        <v>0.1</v>
      </c>
      <c r="P30" s="31">
        <v>0.07</v>
      </c>
      <c r="Q30" s="30">
        <v>0.29</v>
      </c>
      <c r="R30" s="31">
        <v>0.01</v>
      </c>
      <c r="S30" s="31" t="s">
        <v>30</v>
      </c>
      <c r="T30" s="98" t="s">
        <v>26</v>
      </c>
      <c r="U30" s="31">
        <v>12</v>
      </c>
      <c r="V30" s="123" t="s">
        <v>44</v>
      </c>
      <c r="W30" s="136"/>
    </row>
    <row r="31" spans="1:23" ht="17.25" outlineLevel="1" thickBot="1">
      <c r="A31" s="52"/>
      <c r="B31" s="53"/>
      <c r="C31" s="44"/>
      <c r="D31" s="54"/>
      <c r="E31" s="55"/>
      <c r="F31" s="55"/>
      <c r="G31" s="55"/>
      <c r="H31" s="29" t="s">
        <v>19</v>
      </c>
      <c r="I31" s="5">
        <v>21.2</v>
      </c>
      <c r="J31" s="29">
        <v>7.97</v>
      </c>
      <c r="K31" s="102">
        <v>7.1</v>
      </c>
      <c r="L31" s="102"/>
      <c r="M31" s="94">
        <v>6.5</v>
      </c>
      <c r="N31" s="30"/>
      <c r="O31" s="31"/>
      <c r="P31" s="31"/>
      <c r="Q31" s="30"/>
      <c r="R31" s="31"/>
      <c r="S31" s="31"/>
      <c r="T31" s="98"/>
      <c r="U31" s="31"/>
      <c r="V31" s="123" t="s">
        <v>44</v>
      </c>
      <c r="W31" s="136"/>
    </row>
    <row r="32" spans="1:23" ht="17.25" outlineLevel="1" thickBot="1">
      <c r="A32" s="52">
        <v>2</v>
      </c>
      <c r="B32" s="53">
        <v>43769</v>
      </c>
      <c r="C32" s="44" t="s">
        <v>23</v>
      </c>
      <c r="D32" s="54">
        <v>0.5875</v>
      </c>
      <c r="E32" s="55" t="s">
        <v>36</v>
      </c>
      <c r="F32" s="55" t="s">
        <v>45</v>
      </c>
      <c r="G32" s="55" t="s">
        <v>48</v>
      </c>
      <c r="H32" s="29" t="s">
        <v>18</v>
      </c>
      <c r="I32" s="5">
        <v>26.4</v>
      </c>
      <c r="J32" s="29">
        <v>7.66</v>
      </c>
      <c r="K32" s="102">
        <v>6.04</v>
      </c>
      <c r="L32" s="104">
        <v>0.75</v>
      </c>
      <c r="M32" s="94">
        <v>18.5</v>
      </c>
      <c r="N32" s="30">
        <v>5.5</v>
      </c>
      <c r="O32" s="31">
        <v>0.05</v>
      </c>
      <c r="P32" s="31">
        <v>0.05</v>
      </c>
      <c r="Q32" s="30">
        <v>0.27</v>
      </c>
      <c r="R32" s="31" t="s">
        <v>29</v>
      </c>
      <c r="S32" s="31">
        <v>0.03</v>
      </c>
      <c r="T32" s="98">
        <v>5.2</v>
      </c>
      <c r="U32" s="31">
        <v>18</v>
      </c>
      <c r="V32" s="123" t="s">
        <v>50</v>
      </c>
      <c r="W32" s="136"/>
    </row>
    <row r="33" spans="1:23" ht="17.25" outlineLevel="1" thickBot="1">
      <c r="A33" s="52"/>
      <c r="B33" s="53"/>
      <c r="C33" s="44"/>
      <c r="D33" s="54"/>
      <c r="E33" s="55"/>
      <c r="F33" s="55"/>
      <c r="G33" s="55"/>
      <c r="H33" s="29" t="s">
        <v>19</v>
      </c>
      <c r="I33" s="5">
        <v>26.4</v>
      </c>
      <c r="J33" s="29">
        <v>7.66</v>
      </c>
      <c r="K33" s="102">
        <v>6.04</v>
      </c>
      <c r="L33" s="104">
        <v>0.75</v>
      </c>
      <c r="M33" s="94">
        <v>18.46</v>
      </c>
      <c r="N33" s="30"/>
      <c r="O33" s="31"/>
      <c r="P33" s="31"/>
      <c r="Q33" s="30"/>
      <c r="R33" s="31"/>
      <c r="S33" s="31"/>
      <c r="T33" s="98"/>
      <c r="U33" s="31"/>
      <c r="V33" s="123" t="s">
        <v>50</v>
      </c>
      <c r="W33" s="136"/>
    </row>
    <row r="34" spans="1:23" ht="17.25" outlineLevel="1" thickBot="1">
      <c r="A34" s="74"/>
      <c r="B34" s="75"/>
      <c r="C34" s="76"/>
      <c r="D34" s="77"/>
      <c r="E34" s="78"/>
      <c r="F34" s="78"/>
      <c r="G34" s="78"/>
      <c r="H34" s="71"/>
      <c r="I34" s="79"/>
      <c r="J34" s="71"/>
      <c r="K34" s="112"/>
      <c r="L34" s="112"/>
      <c r="M34" s="95"/>
      <c r="N34" s="72"/>
      <c r="O34" s="73"/>
      <c r="P34" s="73"/>
      <c r="Q34" s="72"/>
      <c r="R34" s="73"/>
      <c r="S34" s="73"/>
      <c r="T34" s="98"/>
      <c r="U34" s="73"/>
      <c r="V34" s="125"/>
      <c r="W34" s="138"/>
    </row>
    <row r="35" spans="1:23" ht="17.25" outlineLevel="1" thickBot="1">
      <c r="A35" s="74"/>
      <c r="B35" s="75"/>
      <c r="C35" s="76"/>
      <c r="D35" s="77"/>
      <c r="E35" s="78"/>
      <c r="F35" s="78"/>
      <c r="G35" s="78"/>
      <c r="H35" s="71"/>
      <c r="I35" s="79"/>
      <c r="J35" s="71"/>
      <c r="K35" s="112"/>
      <c r="L35" s="112"/>
      <c r="M35" s="95"/>
      <c r="N35" s="72"/>
      <c r="O35" s="73"/>
      <c r="P35" s="73"/>
      <c r="Q35" s="72"/>
      <c r="R35" s="73"/>
      <c r="S35" s="73"/>
      <c r="T35" s="98"/>
      <c r="U35" s="73"/>
      <c r="V35" s="125"/>
      <c r="W35" s="138"/>
    </row>
    <row r="36" spans="1:23" ht="16.5" outlineLevel="1">
      <c r="A36" s="56">
        <v>3</v>
      </c>
      <c r="B36" s="57">
        <v>43174</v>
      </c>
      <c r="C36" s="58" t="s">
        <v>27</v>
      </c>
      <c r="D36" s="59">
        <v>0.49722222222222223</v>
      </c>
      <c r="E36" s="58" t="s">
        <v>37</v>
      </c>
      <c r="F36" s="58" t="s">
        <v>33</v>
      </c>
      <c r="G36" s="58" t="s">
        <v>17</v>
      </c>
      <c r="H36" s="12" t="s">
        <v>18</v>
      </c>
      <c r="I36" s="12">
        <v>25.9</v>
      </c>
      <c r="J36" s="12">
        <v>6.34</v>
      </c>
      <c r="K36" s="105">
        <v>5.67</v>
      </c>
      <c r="L36" s="105"/>
      <c r="M36" s="85">
        <v>9.01</v>
      </c>
      <c r="N36" s="13">
        <v>19</v>
      </c>
      <c r="O36" s="14">
        <v>0.12</v>
      </c>
      <c r="P36" s="14">
        <v>0.03</v>
      </c>
      <c r="Q36" s="13">
        <v>0.38</v>
      </c>
      <c r="R36" s="14">
        <v>0.01</v>
      </c>
      <c r="S36" s="14">
        <v>0.03</v>
      </c>
      <c r="T36" s="96" t="s">
        <v>26</v>
      </c>
      <c r="U36" s="14">
        <v>170</v>
      </c>
      <c r="V36" s="120" t="s">
        <v>81</v>
      </c>
      <c r="W36" s="134"/>
    </row>
    <row r="37" spans="1:23" ht="17.25" outlineLevel="1" thickBot="1">
      <c r="A37" s="60"/>
      <c r="B37" s="61"/>
      <c r="C37" s="62"/>
      <c r="D37" s="63"/>
      <c r="E37" s="62"/>
      <c r="F37" s="62"/>
      <c r="G37" s="62"/>
      <c r="H37" s="19" t="s">
        <v>19</v>
      </c>
      <c r="I37" s="19">
        <v>24.9</v>
      </c>
      <c r="J37" s="19">
        <v>6.23</v>
      </c>
      <c r="K37" s="106">
        <v>5.56</v>
      </c>
      <c r="L37" s="106"/>
      <c r="M37" s="86">
        <v>9.32</v>
      </c>
      <c r="N37" s="20"/>
      <c r="O37" s="21"/>
      <c r="P37" s="21"/>
      <c r="Q37" s="20"/>
      <c r="R37" s="21"/>
      <c r="S37" s="21"/>
      <c r="T37" s="97"/>
      <c r="U37" s="21"/>
      <c r="V37" s="121" t="s">
        <v>81</v>
      </c>
      <c r="W37" s="135"/>
    </row>
    <row r="38" spans="1:23" ht="16.5" outlineLevel="1">
      <c r="A38" s="56">
        <v>3</v>
      </c>
      <c r="B38" s="57">
        <v>43238</v>
      </c>
      <c r="C38" s="58" t="s">
        <v>27</v>
      </c>
      <c r="D38" s="59">
        <v>0.47222222222222227</v>
      </c>
      <c r="E38" s="58" t="s">
        <v>37</v>
      </c>
      <c r="F38" s="58" t="s">
        <v>34</v>
      </c>
      <c r="G38" s="58" t="s">
        <v>83</v>
      </c>
      <c r="H38" s="12" t="s">
        <v>18</v>
      </c>
      <c r="I38" s="5">
        <v>13.3</v>
      </c>
      <c r="J38" s="51"/>
      <c r="K38" s="107"/>
      <c r="L38" s="107"/>
      <c r="M38" s="87"/>
      <c r="N38" s="13">
        <v>4.1</v>
      </c>
      <c r="O38" s="14">
        <v>0.1</v>
      </c>
      <c r="P38" s="14">
        <v>0.03</v>
      </c>
      <c r="Q38" s="13">
        <v>0.36</v>
      </c>
      <c r="R38" s="14">
        <v>0.01</v>
      </c>
      <c r="S38" s="14">
        <v>0.02</v>
      </c>
      <c r="T38" s="96">
        <v>3.7</v>
      </c>
      <c r="U38" s="14" t="s">
        <v>31</v>
      </c>
      <c r="V38" s="120" t="s">
        <v>80</v>
      </c>
      <c r="W38" s="134"/>
    </row>
    <row r="39" spans="1:23" ht="17.25" outlineLevel="1" thickBot="1">
      <c r="A39" s="60"/>
      <c r="B39" s="61"/>
      <c r="C39" s="62"/>
      <c r="D39" s="63"/>
      <c r="E39" s="62"/>
      <c r="F39" s="62"/>
      <c r="G39" s="62"/>
      <c r="H39" s="19" t="s">
        <v>19</v>
      </c>
      <c r="I39" s="5">
        <v>22.1</v>
      </c>
      <c r="J39" s="24"/>
      <c r="K39" s="108"/>
      <c r="L39" s="108"/>
      <c r="M39" s="88"/>
      <c r="N39" s="20"/>
      <c r="O39" s="21"/>
      <c r="P39" s="21"/>
      <c r="Q39" s="20"/>
      <c r="R39" s="21"/>
      <c r="S39" s="21"/>
      <c r="T39" s="97"/>
      <c r="U39" s="21"/>
      <c r="V39" s="121" t="s">
        <v>80</v>
      </c>
      <c r="W39" s="135"/>
    </row>
    <row r="40" spans="1:23" ht="17.25" outlineLevel="1" thickBot="1">
      <c r="A40" s="56">
        <v>3</v>
      </c>
      <c r="B40" s="57">
        <v>43276</v>
      </c>
      <c r="C40" s="58" t="s">
        <v>27</v>
      </c>
      <c r="D40" s="59">
        <v>0.5208333333333334</v>
      </c>
      <c r="E40" s="58" t="s">
        <v>37</v>
      </c>
      <c r="F40" s="58" t="s">
        <v>33</v>
      </c>
      <c r="G40" s="58" t="s">
        <v>24</v>
      </c>
      <c r="H40" s="12" t="s">
        <v>22</v>
      </c>
      <c r="I40" s="12">
        <v>19.5</v>
      </c>
      <c r="J40" s="12">
        <v>6.04</v>
      </c>
      <c r="K40" s="105">
        <v>7.33</v>
      </c>
      <c r="L40" s="105"/>
      <c r="M40" s="85">
        <v>8.44</v>
      </c>
      <c r="N40" s="13">
        <v>6</v>
      </c>
      <c r="O40" s="14">
        <v>0.06</v>
      </c>
      <c r="P40" s="14" t="s">
        <v>30</v>
      </c>
      <c r="Q40" s="13">
        <v>0.32</v>
      </c>
      <c r="R40" s="14" t="s">
        <v>29</v>
      </c>
      <c r="S40" s="14">
        <v>0.02</v>
      </c>
      <c r="T40" s="96">
        <v>1.3</v>
      </c>
      <c r="U40" s="14">
        <v>35</v>
      </c>
      <c r="V40" s="120" t="s">
        <v>75</v>
      </c>
      <c r="W40" s="134"/>
    </row>
    <row r="41" spans="1:23" ht="17.25" outlineLevel="1" thickBot="1">
      <c r="A41" s="60"/>
      <c r="B41" s="62"/>
      <c r="C41" s="62"/>
      <c r="D41" s="63"/>
      <c r="E41" s="62"/>
      <c r="F41" s="62"/>
      <c r="G41" s="62"/>
      <c r="H41" s="19" t="s">
        <v>19</v>
      </c>
      <c r="I41" s="19">
        <v>19.6</v>
      </c>
      <c r="J41" s="19">
        <v>5.89</v>
      </c>
      <c r="K41" s="106">
        <v>7.15</v>
      </c>
      <c r="L41" s="106"/>
      <c r="M41" s="86">
        <v>8.19</v>
      </c>
      <c r="N41" s="20"/>
      <c r="O41" s="21"/>
      <c r="P41" s="21"/>
      <c r="Q41" s="20"/>
      <c r="R41" s="21"/>
      <c r="S41" s="21"/>
      <c r="T41" s="97"/>
      <c r="U41" s="21"/>
      <c r="V41" s="120" t="s">
        <v>75</v>
      </c>
      <c r="W41" s="135"/>
    </row>
    <row r="42" spans="1:23" ht="16.5" outlineLevel="1">
      <c r="A42" s="56">
        <v>3</v>
      </c>
      <c r="B42" s="57">
        <v>43404</v>
      </c>
      <c r="C42" s="58" t="s">
        <v>27</v>
      </c>
      <c r="D42" s="59">
        <v>0.638888888888889</v>
      </c>
      <c r="E42" s="58" t="s">
        <v>37</v>
      </c>
      <c r="F42" s="58" t="s">
        <v>38</v>
      </c>
      <c r="G42" s="58" t="s">
        <v>39</v>
      </c>
      <c r="H42" s="12" t="s">
        <v>22</v>
      </c>
      <c r="I42" s="25">
        <v>31.3</v>
      </c>
      <c r="J42" s="25">
        <v>7.71</v>
      </c>
      <c r="K42" s="109">
        <v>6.36</v>
      </c>
      <c r="L42" s="109"/>
      <c r="M42" s="89">
        <v>20.72</v>
      </c>
      <c r="N42" s="13">
        <v>4.3</v>
      </c>
      <c r="O42" s="14">
        <v>0.01</v>
      </c>
      <c r="P42" s="14" t="s">
        <v>30</v>
      </c>
      <c r="Q42" s="13">
        <v>0.28</v>
      </c>
      <c r="R42" s="14">
        <v>0.01</v>
      </c>
      <c r="S42" s="14">
        <v>0.02</v>
      </c>
      <c r="T42" s="96">
        <v>4.9</v>
      </c>
      <c r="U42" s="14">
        <v>6</v>
      </c>
      <c r="V42" s="120" t="s">
        <v>79</v>
      </c>
      <c r="W42" s="134"/>
    </row>
    <row r="43" spans="1:23" ht="17.25" outlineLevel="1" thickBot="1">
      <c r="A43" s="60"/>
      <c r="B43" s="62"/>
      <c r="C43" s="62"/>
      <c r="D43" s="63"/>
      <c r="E43" s="62"/>
      <c r="F43" s="62"/>
      <c r="G43" s="62"/>
      <c r="H43" s="19" t="s">
        <v>19</v>
      </c>
      <c r="I43" s="5">
        <v>22.1</v>
      </c>
      <c r="J43" s="19"/>
      <c r="K43" s="106">
        <v>8.45</v>
      </c>
      <c r="L43" s="101">
        <v>0.968</v>
      </c>
      <c r="M43" s="86"/>
      <c r="N43" s="20"/>
      <c r="O43" s="21"/>
      <c r="P43" s="21"/>
      <c r="Q43" s="20"/>
      <c r="R43" s="21"/>
      <c r="S43" s="21"/>
      <c r="T43" s="97"/>
      <c r="U43" s="21"/>
      <c r="V43" s="121" t="s">
        <v>79</v>
      </c>
      <c r="W43" s="135"/>
    </row>
    <row r="44" spans="1:23" ht="16.5" outlineLevel="1">
      <c r="A44" s="64">
        <v>3</v>
      </c>
      <c r="B44" s="65">
        <v>43517</v>
      </c>
      <c r="C44" s="64" t="s">
        <v>27</v>
      </c>
      <c r="D44" s="66">
        <v>0.5555555555555556</v>
      </c>
      <c r="E44" s="64" t="s">
        <v>37</v>
      </c>
      <c r="F44" s="64" t="s">
        <v>40</v>
      </c>
      <c r="G44" s="64" t="s">
        <v>41</v>
      </c>
      <c r="H44" s="29" t="s">
        <v>18</v>
      </c>
      <c r="I44" s="29">
        <v>28.4</v>
      </c>
      <c r="J44" s="29">
        <v>7.98</v>
      </c>
      <c r="K44" s="110"/>
      <c r="L44" s="110"/>
      <c r="M44" s="94">
        <v>5.24</v>
      </c>
      <c r="N44" s="30">
        <v>28</v>
      </c>
      <c r="O44" s="31">
        <v>0.14</v>
      </c>
      <c r="P44" s="31">
        <v>0.04</v>
      </c>
      <c r="Q44" s="30">
        <v>0.41</v>
      </c>
      <c r="R44" s="31">
        <v>0.01</v>
      </c>
      <c r="S44" s="31">
        <v>0.03</v>
      </c>
      <c r="T44" s="98">
        <v>2</v>
      </c>
      <c r="U44" s="31">
        <v>330</v>
      </c>
      <c r="V44" s="123" t="s">
        <v>77</v>
      </c>
      <c r="W44" s="64"/>
    </row>
    <row r="45" spans="1:23" ht="16.5" outlineLevel="1">
      <c r="A45" s="64"/>
      <c r="B45" s="65"/>
      <c r="C45" s="64"/>
      <c r="D45" s="66"/>
      <c r="E45" s="64"/>
      <c r="F45" s="64"/>
      <c r="G45" s="64"/>
      <c r="H45" s="29" t="s">
        <v>19</v>
      </c>
      <c r="I45" s="29">
        <v>28.1</v>
      </c>
      <c r="J45" s="29">
        <v>7.45</v>
      </c>
      <c r="K45" s="110"/>
      <c r="L45" s="110"/>
      <c r="M45" s="94">
        <v>5.29</v>
      </c>
      <c r="N45" s="30"/>
      <c r="O45" s="31"/>
      <c r="P45" s="31"/>
      <c r="Q45" s="30"/>
      <c r="R45" s="31"/>
      <c r="S45" s="31"/>
      <c r="T45" s="98"/>
      <c r="U45" s="31"/>
      <c r="V45" s="123" t="s">
        <v>78</v>
      </c>
      <c r="W45" s="64"/>
    </row>
    <row r="46" spans="1:23" ht="16.5" outlineLevel="1">
      <c r="A46" s="64">
        <v>3</v>
      </c>
      <c r="B46" s="65">
        <v>43643</v>
      </c>
      <c r="C46" s="64" t="s">
        <v>27</v>
      </c>
      <c r="D46" s="66">
        <v>0.4930555555555556</v>
      </c>
      <c r="E46" s="64" t="s">
        <v>37</v>
      </c>
      <c r="F46" s="64" t="s">
        <v>46</v>
      </c>
      <c r="G46" s="64" t="s">
        <v>84</v>
      </c>
      <c r="H46" s="29" t="s">
        <v>18</v>
      </c>
      <c r="I46" s="5">
        <v>20.9</v>
      </c>
      <c r="J46" s="29">
        <v>7</v>
      </c>
      <c r="K46" s="102">
        <v>7.87</v>
      </c>
      <c r="L46" s="102"/>
      <c r="M46" s="94">
        <v>9.19</v>
      </c>
      <c r="N46" s="30">
        <v>3.5</v>
      </c>
      <c r="O46" s="31">
        <v>0.1</v>
      </c>
      <c r="P46" s="31" t="s">
        <v>30</v>
      </c>
      <c r="Q46" s="30">
        <v>0.28</v>
      </c>
      <c r="R46" s="31">
        <v>0.01</v>
      </c>
      <c r="S46" s="31" t="s">
        <v>30</v>
      </c>
      <c r="T46" s="98" t="s">
        <v>26</v>
      </c>
      <c r="U46" s="31">
        <v>10</v>
      </c>
      <c r="V46" s="123" t="s">
        <v>44</v>
      </c>
      <c r="W46" s="64"/>
    </row>
    <row r="47" spans="1:23" ht="16.5" outlineLevel="1">
      <c r="A47" s="64"/>
      <c r="B47" s="65"/>
      <c r="C47" s="64"/>
      <c r="D47" s="66"/>
      <c r="E47" s="64"/>
      <c r="F47" s="64"/>
      <c r="G47" s="64"/>
      <c r="H47" s="29" t="s">
        <v>19</v>
      </c>
      <c r="I47" s="5">
        <v>20.9</v>
      </c>
      <c r="J47" s="29">
        <v>6.6</v>
      </c>
      <c r="K47" s="102">
        <v>4.56</v>
      </c>
      <c r="L47" s="102"/>
      <c r="M47" s="94">
        <v>5.77</v>
      </c>
      <c r="N47" s="30"/>
      <c r="O47" s="31"/>
      <c r="P47" s="31"/>
      <c r="Q47" s="30"/>
      <c r="R47" s="31"/>
      <c r="S47" s="31"/>
      <c r="T47" s="98"/>
      <c r="U47" s="31"/>
      <c r="V47" s="123" t="s">
        <v>47</v>
      </c>
      <c r="W47" s="64"/>
    </row>
    <row r="48" spans="1:22" ht="16.5">
      <c r="A48" s="67">
        <v>3</v>
      </c>
      <c r="B48" s="68">
        <v>43769</v>
      </c>
      <c r="C48" s="64" t="s">
        <v>27</v>
      </c>
      <c r="D48" s="69">
        <v>0.5625</v>
      </c>
      <c r="E48" s="64" t="s">
        <v>37</v>
      </c>
      <c r="F48" s="67" t="s">
        <v>43</v>
      </c>
      <c r="G48" s="67" t="s">
        <v>48</v>
      </c>
      <c r="H48" s="29" t="s">
        <v>18</v>
      </c>
      <c r="I48" s="5">
        <v>26.8</v>
      </c>
      <c r="J48" s="5">
        <v>7.52</v>
      </c>
      <c r="K48" s="102">
        <v>6.19</v>
      </c>
      <c r="L48" s="104">
        <v>0.774</v>
      </c>
      <c r="M48" s="84" t="s">
        <v>49</v>
      </c>
      <c r="N48" s="6">
        <v>6.5</v>
      </c>
      <c r="O48" s="7">
        <v>0.09</v>
      </c>
      <c r="P48" s="7" t="s">
        <v>30</v>
      </c>
      <c r="Q48" s="6">
        <v>0.3</v>
      </c>
      <c r="R48" s="7" t="s">
        <v>29</v>
      </c>
      <c r="S48" s="7">
        <v>0.02</v>
      </c>
      <c r="T48" s="2">
        <v>9.1</v>
      </c>
      <c r="U48" s="7">
        <v>21</v>
      </c>
      <c r="V48" s="119" t="s">
        <v>50</v>
      </c>
    </row>
    <row r="49" spans="1:23" ht="16.5">
      <c r="A49" s="113"/>
      <c r="B49" s="114"/>
      <c r="C49" s="115"/>
      <c r="D49" s="116"/>
      <c r="E49" s="115"/>
      <c r="F49" s="113"/>
      <c r="G49" s="113"/>
      <c r="H49" s="71"/>
      <c r="I49" s="79"/>
      <c r="J49" s="79"/>
      <c r="K49" s="112"/>
      <c r="L49" s="112"/>
      <c r="M49" s="93"/>
      <c r="N49" s="82"/>
      <c r="O49" s="83"/>
      <c r="P49" s="83"/>
      <c r="Q49" s="82"/>
      <c r="R49" s="83"/>
      <c r="S49" s="83"/>
      <c r="T49" s="117"/>
      <c r="U49" s="83"/>
      <c r="V49" s="124" t="s">
        <v>50</v>
      </c>
      <c r="W49" s="113"/>
    </row>
    <row r="50" spans="1:8" ht="16.5">
      <c r="A50" s="67"/>
      <c r="B50" s="68"/>
      <c r="C50" s="64"/>
      <c r="D50" s="69"/>
      <c r="E50" s="64"/>
      <c r="F50" s="67"/>
      <c r="G50" s="67"/>
      <c r="H50" s="29"/>
    </row>
    <row r="51" ht="16.5"/>
    <row r="52" ht="16.5"/>
  </sheetData>
  <sheetProtection/>
  <conditionalFormatting sqref="T4:T65536">
    <cfRule type="cellIs" priority="9" dxfId="12" operator="between">
      <formula>3.7</formula>
      <formula>4.3</formula>
    </cfRule>
    <cfRule type="cellIs" priority="10" dxfId="13" operator="between">
      <formula>4.4</formula>
      <formula>11</formula>
    </cfRule>
    <cfRule type="cellIs" priority="11" dxfId="14" operator="between">
      <formula>3.11</formula>
      <formula>3.69</formula>
    </cfRule>
    <cfRule type="cellIs" priority="12" dxfId="15" operator="between">
      <formula>3.01</formula>
      <formula>0.01</formula>
    </cfRule>
    <cfRule type="colorScale" priority="13" dxfId="16">
      <colorScale>
        <cfvo type="num" val="&quot;0-3.1&quot;"/>
        <cfvo type="num" val="&quot;3.1-3.6&quot;"/>
        <cfvo type="num" val="&quot;3.7-4.3&quot;"/>
        <color rgb="FF92D050"/>
        <color rgb="FFFFEB84"/>
        <color rgb="FFFF0000"/>
      </colorScale>
    </cfRule>
  </conditionalFormatting>
  <conditionalFormatting sqref="N4:N65536">
    <cfRule type="cellIs" priority="5" dxfId="17" operator="greaterThan">
      <formula>16</formula>
    </cfRule>
    <cfRule type="cellIs" priority="6" dxfId="12" operator="between">
      <formula>14</formula>
      <formula>16</formula>
    </cfRule>
    <cfRule type="cellIs" priority="7" dxfId="18" operator="between">
      <formula>11</formula>
      <formula>13</formula>
    </cfRule>
    <cfRule type="cellIs" priority="8" dxfId="19" operator="between">
      <formula>10</formula>
      <formula>0.1</formula>
    </cfRule>
  </conditionalFormatting>
  <conditionalFormatting sqref="L4:L65536">
    <cfRule type="cellIs" priority="1" dxfId="20" operator="between">
      <formula>0.01</formula>
      <formula>0.61</formula>
    </cfRule>
    <cfRule type="cellIs" priority="2" dxfId="12" operator="between">
      <formula>0.61</formula>
      <formula>0.7</formula>
    </cfRule>
    <cfRule type="cellIs" priority="3" dxfId="18" operator="between">
      <formula>0.71</formula>
      <formula>0.79</formula>
    </cfRule>
    <cfRule type="cellIs" priority="4" dxfId="19" operator="greaterThan">
      <formula>0.8</formula>
    </cfRule>
  </conditionalFormatting>
  <printOptions gridLines="1" headings="1"/>
  <pageMargins left="0.7" right="0.7" top="0.75" bottom="0.75" header="0.3" footer="0.3"/>
  <pageSetup horizontalDpi="600" verticalDpi="600" orientation="portrait" paperSize="9"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2:O163"/>
  <sheetViews>
    <sheetView zoomScalePageLayoutView="0" workbookViewId="0" topLeftCell="A1">
      <selection activeCell="J16" sqref="J16"/>
    </sheetView>
  </sheetViews>
  <sheetFormatPr defaultColWidth="8.8515625" defaultRowHeight="15"/>
  <cols>
    <col min="1" max="1" width="6.140625" style="144" customWidth="1"/>
    <col min="2" max="2" width="13.421875" style="144" customWidth="1"/>
    <col min="3" max="3" width="8.8515625" style="144" customWidth="1"/>
    <col min="4" max="4" width="5.140625" style="144" customWidth="1"/>
    <col min="5" max="5" width="11.140625" style="144" customWidth="1"/>
    <col min="6" max="6" width="12.8515625" style="144" customWidth="1"/>
    <col min="7" max="16384" width="8.8515625" style="144" customWidth="1"/>
  </cols>
  <sheetData>
    <row r="2" ht="12">
      <c r="B2" s="144" t="s">
        <v>212</v>
      </c>
    </row>
    <row r="4" spans="2:5" ht="12">
      <c r="B4" s="144" t="s">
        <v>211</v>
      </c>
      <c r="D4" s="197"/>
      <c r="E4" s="144">
        <v>2017</v>
      </c>
    </row>
    <row r="6" ht="12">
      <c r="A6" s="144" t="s">
        <v>210</v>
      </c>
    </row>
    <row r="7" ht="12">
      <c r="B7" s="144" t="s">
        <v>209</v>
      </c>
    </row>
    <row r="8" ht="12">
      <c r="B8" s="144" t="s">
        <v>208</v>
      </c>
    </row>
    <row r="9" ht="12">
      <c r="O9" s="196"/>
    </row>
    <row r="10" ht="12">
      <c r="A10" s="144" t="s">
        <v>207</v>
      </c>
    </row>
    <row r="12" ht="12">
      <c r="G12" s="158"/>
    </row>
    <row r="13" spans="1:11" s="152" customFormat="1" ht="12">
      <c r="A13" s="155" t="s">
        <v>206</v>
      </c>
      <c r="B13" s="155" t="s">
        <v>205</v>
      </c>
      <c r="C13" s="155" t="s">
        <v>204</v>
      </c>
      <c r="D13" s="155" t="s">
        <v>92</v>
      </c>
      <c r="E13" s="155" t="s">
        <v>203</v>
      </c>
      <c r="F13" s="157" t="s">
        <v>202</v>
      </c>
      <c r="G13" s="169" t="s">
        <v>201</v>
      </c>
      <c r="H13" s="157"/>
      <c r="I13" s="195" t="s">
        <v>200</v>
      </c>
      <c r="J13" s="195"/>
      <c r="K13" s="194"/>
    </row>
    <row r="14" spans="1:11" s="152" customFormat="1" ht="12">
      <c r="A14" s="169" t="s">
        <v>196</v>
      </c>
      <c r="B14" s="169" t="s">
        <v>199</v>
      </c>
      <c r="C14" s="193" t="s">
        <v>198</v>
      </c>
      <c r="D14" s="169" t="s">
        <v>94</v>
      </c>
      <c r="E14" s="169" t="s">
        <v>197</v>
      </c>
      <c r="F14" s="151" t="s">
        <v>196</v>
      </c>
      <c r="G14" s="167"/>
      <c r="H14" s="164"/>
      <c r="I14" s="161"/>
      <c r="J14" s="161"/>
      <c r="K14" s="192"/>
    </row>
    <row r="15" spans="1:12" ht="12.75" customHeight="1">
      <c r="A15" s="157">
        <v>2</v>
      </c>
      <c r="B15" s="149" t="s">
        <v>195</v>
      </c>
      <c r="C15" s="147" t="s">
        <v>109</v>
      </c>
      <c r="D15" s="156" t="s">
        <v>92</v>
      </c>
      <c r="E15" s="147">
        <v>154</v>
      </c>
      <c r="F15" s="146"/>
      <c r="G15" s="145"/>
      <c r="H15" s="166"/>
      <c r="I15" s="165"/>
      <c r="J15" s="165"/>
      <c r="K15" s="188"/>
      <c r="L15" s="168"/>
    </row>
    <row r="16" spans="1:11" ht="12.75" customHeight="1">
      <c r="A16" s="155">
        <v>2</v>
      </c>
      <c r="B16" s="149">
        <v>42769</v>
      </c>
      <c r="C16" s="147" t="s">
        <v>109</v>
      </c>
      <c r="D16" s="153" t="s">
        <v>92</v>
      </c>
      <c r="E16" s="152">
        <v>158</v>
      </c>
      <c r="F16" s="151"/>
      <c r="G16" s="150"/>
      <c r="H16" s="168"/>
      <c r="K16" s="188"/>
    </row>
    <row r="17" spans="1:11" ht="12.75" customHeight="1">
      <c r="A17" s="146">
        <v>8</v>
      </c>
      <c r="B17" s="149">
        <v>42769</v>
      </c>
      <c r="C17" s="147" t="s">
        <v>109</v>
      </c>
      <c r="D17" s="148" t="s">
        <v>92</v>
      </c>
      <c r="E17" s="147">
        <v>121</v>
      </c>
      <c r="F17" s="146" t="s">
        <v>194</v>
      </c>
      <c r="G17" s="145"/>
      <c r="H17" s="146"/>
      <c r="I17" s="165"/>
      <c r="J17" s="165"/>
      <c r="K17" s="188"/>
    </row>
    <row r="18" spans="1:11" ht="12.75" customHeight="1">
      <c r="A18" s="164">
        <v>8</v>
      </c>
      <c r="B18" s="149">
        <v>42769</v>
      </c>
      <c r="C18" s="147" t="s">
        <v>109</v>
      </c>
      <c r="D18" s="162" t="s">
        <v>92</v>
      </c>
      <c r="E18" s="161">
        <v>117</v>
      </c>
      <c r="F18" s="164" t="s">
        <v>193</v>
      </c>
      <c r="G18" s="160"/>
      <c r="H18" s="159"/>
      <c r="I18" s="158"/>
      <c r="J18" s="158"/>
      <c r="K18" s="187"/>
    </row>
    <row r="19" spans="1:11" ht="12.75" customHeight="1">
      <c r="A19" s="146">
        <v>8</v>
      </c>
      <c r="B19" s="149">
        <v>42769</v>
      </c>
      <c r="C19" s="147" t="s">
        <v>109</v>
      </c>
      <c r="D19" s="148" t="s">
        <v>92</v>
      </c>
      <c r="E19" s="147">
        <v>112</v>
      </c>
      <c r="F19" s="166"/>
      <c r="G19" s="145"/>
      <c r="H19" s="166"/>
      <c r="I19" s="165"/>
      <c r="J19" s="165"/>
      <c r="K19" s="188"/>
    </row>
    <row r="20" spans="1:11" ht="12.75" customHeight="1">
      <c r="A20" s="164">
        <v>8</v>
      </c>
      <c r="B20" s="149">
        <v>42769</v>
      </c>
      <c r="C20" s="147" t="s">
        <v>109</v>
      </c>
      <c r="D20" s="162" t="s">
        <v>94</v>
      </c>
      <c r="E20" s="161">
        <v>101</v>
      </c>
      <c r="F20" s="159"/>
      <c r="G20" s="160"/>
      <c r="H20" s="159" t="s">
        <v>192</v>
      </c>
      <c r="I20" s="158"/>
      <c r="J20" s="158"/>
      <c r="K20" s="187"/>
    </row>
    <row r="21" spans="1:11" ht="12.75" customHeight="1">
      <c r="A21" s="157"/>
      <c r="B21" s="149" t="s">
        <v>191</v>
      </c>
      <c r="C21" s="147" t="s">
        <v>168</v>
      </c>
      <c r="D21" s="156"/>
      <c r="E21" s="147"/>
      <c r="F21" s="166"/>
      <c r="G21" s="145"/>
      <c r="H21" s="166" t="s">
        <v>100</v>
      </c>
      <c r="I21" s="165"/>
      <c r="J21" s="165"/>
      <c r="K21" s="188"/>
    </row>
    <row r="22" spans="1:11" ht="12.75" customHeight="1">
      <c r="A22" s="155">
        <v>1</v>
      </c>
      <c r="B22" s="154" t="s">
        <v>190</v>
      </c>
      <c r="C22" s="156" t="s">
        <v>93</v>
      </c>
      <c r="D22" s="153" t="s">
        <v>92</v>
      </c>
      <c r="E22" s="152">
        <v>87</v>
      </c>
      <c r="F22" s="168"/>
      <c r="G22" s="150"/>
      <c r="H22" s="168"/>
      <c r="J22" s="158"/>
      <c r="K22" s="187"/>
    </row>
    <row r="23" spans="1:11" ht="12.75" customHeight="1">
      <c r="A23" s="146">
        <v>2</v>
      </c>
      <c r="B23" s="149">
        <v>42801</v>
      </c>
      <c r="C23" s="156" t="s">
        <v>93</v>
      </c>
      <c r="D23" s="148" t="s">
        <v>92</v>
      </c>
      <c r="E23" s="147">
        <v>134</v>
      </c>
      <c r="F23" s="146" t="s">
        <v>189</v>
      </c>
      <c r="G23" s="145"/>
      <c r="H23" s="170" t="s">
        <v>188</v>
      </c>
      <c r="I23" s="165"/>
      <c r="J23" s="165"/>
      <c r="K23" s="188"/>
    </row>
    <row r="24" spans="1:11" ht="12.75" customHeight="1">
      <c r="A24" s="164">
        <v>6</v>
      </c>
      <c r="B24" s="149">
        <v>42801</v>
      </c>
      <c r="C24" s="156" t="s">
        <v>93</v>
      </c>
      <c r="D24" s="162" t="s">
        <v>94</v>
      </c>
      <c r="E24" s="161">
        <v>147</v>
      </c>
      <c r="F24" s="159"/>
      <c r="G24" s="160"/>
      <c r="H24" s="159"/>
      <c r="I24" s="158"/>
      <c r="J24" s="158"/>
      <c r="K24" s="187"/>
    </row>
    <row r="25" spans="1:11" ht="12.75" customHeight="1">
      <c r="A25" s="146">
        <v>6</v>
      </c>
      <c r="B25" s="149">
        <v>42801</v>
      </c>
      <c r="C25" s="156" t="s">
        <v>93</v>
      </c>
      <c r="D25" s="148" t="s">
        <v>92</v>
      </c>
      <c r="E25" s="147">
        <v>135</v>
      </c>
      <c r="F25" s="166"/>
      <c r="G25" s="145"/>
      <c r="H25" s="166"/>
      <c r="I25" s="165"/>
      <c r="J25" s="165"/>
      <c r="K25" s="188"/>
    </row>
    <row r="26" spans="1:11" ht="12.75" customHeight="1">
      <c r="A26" s="164">
        <v>6</v>
      </c>
      <c r="B26" s="149">
        <v>42801</v>
      </c>
      <c r="C26" s="156" t="s">
        <v>93</v>
      </c>
      <c r="D26" s="162" t="s">
        <v>94</v>
      </c>
      <c r="E26" s="161">
        <v>152</v>
      </c>
      <c r="F26" s="159"/>
      <c r="G26" s="160"/>
      <c r="H26" s="159"/>
      <c r="I26" s="158"/>
      <c r="J26" s="158"/>
      <c r="K26" s="187"/>
    </row>
    <row r="27" spans="1:11" ht="12.75" customHeight="1">
      <c r="A27" s="146">
        <v>1</v>
      </c>
      <c r="B27" s="149" t="s">
        <v>187</v>
      </c>
      <c r="C27" s="147" t="s">
        <v>130</v>
      </c>
      <c r="D27" s="148" t="s">
        <v>94</v>
      </c>
      <c r="E27" s="147">
        <v>94</v>
      </c>
      <c r="F27" s="166"/>
      <c r="G27" s="145"/>
      <c r="H27" s="166"/>
      <c r="I27" s="165"/>
      <c r="J27" s="165"/>
      <c r="K27" s="188"/>
    </row>
    <row r="28" spans="1:11" ht="12.75" customHeight="1">
      <c r="A28" s="164">
        <v>4</v>
      </c>
      <c r="B28" s="163" t="s">
        <v>186</v>
      </c>
      <c r="C28" s="161" t="s">
        <v>93</v>
      </c>
      <c r="D28" s="162" t="s">
        <v>94</v>
      </c>
      <c r="E28" s="161">
        <v>163</v>
      </c>
      <c r="F28" s="159"/>
      <c r="G28" s="160"/>
      <c r="H28" s="159"/>
      <c r="I28" s="158"/>
      <c r="K28" s="191"/>
    </row>
    <row r="29" spans="1:11" ht="12.75" customHeight="1">
      <c r="A29" s="151">
        <v>8</v>
      </c>
      <c r="B29" s="163">
        <v>42808</v>
      </c>
      <c r="C29" s="161" t="s">
        <v>93</v>
      </c>
      <c r="D29" s="148" t="s">
        <v>92</v>
      </c>
      <c r="E29" s="147">
        <v>155</v>
      </c>
      <c r="F29" s="166"/>
      <c r="G29" s="145"/>
      <c r="H29" s="166"/>
      <c r="I29" s="165"/>
      <c r="J29" s="165"/>
      <c r="K29" s="188"/>
    </row>
    <row r="30" spans="1:11" ht="12.75" customHeight="1">
      <c r="A30" s="157">
        <v>9</v>
      </c>
      <c r="B30" s="163">
        <v>42808</v>
      </c>
      <c r="C30" s="161" t="s">
        <v>93</v>
      </c>
      <c r="D30" s="169" t="s">
        <v>94</v>
      </c>
      <c r="E30" s="152">
        <v>188</v>
      </c>
      <c r="F30" s="168"/>
      <c r="G30" s="160"/>
      <c r="H30" s="159"/>
      <c r="I30" s="158"/>
      <c r="J30" s="158"/>
      <c r="K30" s="187"/>
    </row>
    <row r="31" spans="1:11" ht="12.75" customHeight="1">
      <c r="A31" s="146">
        <v>9</v>
      </c>
      <c r="B31" s="163">
        <v>42808</v>
      </c>
      <c r="C31" s="161" t="s">
        <v>93</v>
      </c>
      <c r="D31" s="156" t="s">
        <v>92</v>
      </c>
      <c r="E31" s="147">
        <v>93</v>
      </c>
      <c r="F31" s="166"/>
      <c r="G31" s="145"/>
      <c r="H31" s="166"/>
      <c r="I31" s="165"/>
      <c r="J31" s="165"/>
      <c r="K31" s="188"/>
    </row>
    <row r="32" spans="1:11" ht="12.75" customHeight="1">
      <c r="A32" s="164">
        <v>7</v>
      </c>
      <c r="B32" s="167" t="s">
        <v>185</v>
      </c>
      <c r="C32" s="161" t="s">
        <v>93</v>
      </c>
      <c r="D32" s="167" t="s">
        <v>92</v>
      </c>
      <c r="E32" s="161">
        <v>143</v>
      </c>
      <c r="F32" s="159"/>
      <c r="G32" s="160"/>
      <c r="H32" s="159" t="s">
        <v>184</v>
      </c>
      <c r="I32" s="158"/>
      <c r="J32" s="158"/>
      <c r="K32" s="187"/>
    </row>
    <row r="33" spans="1:11" ht="12.75" customHeight="1">
      <c r="A33" s="166"/>
      <c r="B33" s="149" t="s">
        <v>183</v>
      </c>
      <c r="C33" s="147" t="s">
        <v>168</v>
      </c>
      <c r="D33" s="156"/>
      <c r="E33" s="147"/>
      <c r="F33" s="145"/>
      <c r="G33" s="145"/>
      <c r="H33" s="166" t="s">
        <v>100</v>
      </c>
      <c r="I33" s="165"/>
      <c r="J33" s="165"/>
      <c r="K33" s="188"/>
    </row>
    <row r="34" spans="1:11" ht="12.75" customHeight="1">
      <c r="A34" s="159">
        <v>1</v>
      </c>
      <c r="B34" s="163" t="s">
        <v>182</v>
      </c>
      <c r="C34" s="161" t="s">
        <v>145</v>
      </c>
      <c r="D34" s="167" t="s">
        <v>92</v>
      </c>
      <c r="E34" s="161">
        <v>123</v>
      </c>
      <c r="F34" s="160"/>
      <c r="G34" s="160"/>
      <c r="H34" s="168"/>
      <c r="J34" s="158"/>
      <c r="K34" s="187"/>
    </row>
    <row r="35" spans="1:11" ht="12.75" customHeight="1">
      <c r="A35" s="166">
        <v>8</v>
      </c>
      <c r="B35" s="163">
        <v>42815</v>
      </c>
      <c r="C35" s="161" t="s">
        <v>145</v>
      </c>
      <c r="D35" s="156" t="s">
        <v>94</v>
      </c>
      <c r="E35" s="147">
        <v>112</v>
      </c>
      <c r="F35" s="145"/>
      <c r="G35" s="145"/>
      <c r="H35" s="166"/>
      <c r="I35" s="165"/>
      <c r="J35" s="165"/>
      <c r="K35" s="188"/>
    </row>
    <row r="36" spans="1:11" ht="12.75" customHeight="1">
      <c r="A36" s="168">
        <v>11</v>
      </c>
      <c r="B36" s="163">
        <v>42815</v>
      </c>
      <c r="C36" s="161" t="s">
        <v>145</v>
      </c>
      <c r="D36" s="156" t="s">
        <v>92</v>
      </c>
      <c r="E36" s="156">
        <v>131</v>
      </c>
      <c r="F36" s="145"/>
      <c r="G36" s="160"/>
      <c r="H36" s="159" t="s">
        <v>181</v>
      </c>
      <c r="I36" s="158"/>
      <c r="J36" s="158"/>
      <c r="K36" s="187"/>
    </row>
    <row r="37" spans="1:11" ht="12.75" customHeight="1">
      <c r="A37" s="168"/>
      <c r="B37" s="169" t="s">
        <v>180</v>
      </c>
      <c r="C37" s="152" t="s">
        <v>93</v>
      </c>
      <c r="D37" s="156"/>
      <c r="E37" s="156"/>
      <c r="F37" s="145"/>
      <c r="G37" s="160"/>
      <c r="H37" s="159" t="s">
        <v>100</v>
      </c>
      <c r="I37" s="158"/>
      <c r="J37" s="165"/>
      <c r="K37" s="188"/>
    </row>
    <row r="38" spans="1:11" ht="12.75" customHeight="1">
      <c r="A38" s="166"/>
      <c r="B38" s="156" t="s">
        <v>179</v>
      </c>
      <c r="C38" s="147" t="s">
        <v>130</v>
      </c>
      <c r="D38" s="156"/>
      <c r="E38" s="147"/>
      <c r="F38" s="145"/>
      <c r="G38" s="145"/>
      <c r="H38" s="166" t="s">
        <v>100</v>
      </c>
      <c r="I38" s="165"/>
      <c r="J38" s="158"/>
      <c r="K38" s="187"/>
    </row>
    <row r="39" spans="1:11" ht="12.75" customHeight="1">
      <c r="A39" s="157">
        <v>1</v>
      </c>
      <c r="B39" s="149" t="s">
        <v>178</v>
      </c>
      <c r="C39" s="147" t="s">
        <v>145</v>
      </c>
      <c r="D39" s="156" t="s">
        <v>94</v>
      </c>
      <c r="E39" s="147">
        <v>134</v>
      </c>
      <c r="F39" s="166"/>
      <c r="G39" s="145"/>
      <c r="H39" s="166" t="s">
        <v>177</v>
      </c>
      <c r="I39" s="165"/>
      <c r="J39" s="177"/>
      <c r="K39" s="190"/>
    </row>
    <row r="40" spans="1:11" ht="12.75" customHeight="1">
      <c r="A40" s="155">
        <v>4</v>
      </c>
      <c r="B40" s="149">
        <v>42845</v>
      </c>
      <c r="C40" s="147" t="s">
        <v>145</v>
      </c>
      <c r="D40" s="153" t="s">
        <v>94</v>
      </c>
      <c r="E40" s="152">
        <v>115</v>
      </c>
      <c r="F40" s="168"/>
      <c r="G40" s="150"/>
      <c r="H40" s="168"/>
      <c r="J40" s="158"/>
      <c r="K40" s="187"/>
    </row>
    <row r="41" spans="1:11" ht="12.75" customHeight="1">
      <c r="A41" s="146">
        <v>12</v>
      </c>
      <c r="B41" s="149">
        <v>42845</v>
      </c>
      <c r="C41" s="147" t="s">
        <v>145</v>
      </c>
      <c r="D41" s="148" t="s">
        <v>92</v>
      </c>
      <c r="E41" s="147">
        <v>150</v>
      </c>
      <c r="F41" s="166"/>
      <c r="G41" s="145"/>
      <c r="H41" s="146" t="s">
        <v>114</v>
      </c>
      <c r="I41" s="165"/>
      <c r="J41" s="177"/>
      <c r="K41" s="190"/>
    </row>
    <row r="42" spans="1:11" ht="12.75" customHeight="1">
      <c r="A42" s="146"/>
      <c r="B42" s="149" t="s">
        <v>176</v>
      </c>
      <c r="C42" s="147" t="s">
        <v>130</v>
      </c>
      <c r="D42" s="189"/>
      <c r="E42" s="165"/>
      <c r="F42" s="166"/>
      <c r="G42" s="145"/>
      <c r="H42" s="166" t="s">
        <v>100</v>
      </c>
      <c r="I42" s="165"/>
      <c r="J42" s="158"/>
      <c r="K42" s="187"/>
    </row>
    <row r="43" spans="1:11" ht="12.75" customHeight="1">
      <c r="A43" s="157"/>
      <c r="B43" s="149" t="s">
        <v>175</v>
      </c>
      <c r="C43" s="147" t="s">
        <v>93</v>
      </c>
      <c r="D43" s="156"/>
      <c r="E43" s="147"/>
      <c r="F43" s="166"/>
      <c r="G43" s="145"/>
      <c r="H43" s="166" t="s">
        <v>100</v>
      </c>
      <c r="I43" s="165"/>
      <c r="J43" s="165"/>
      <c r="K43" s="188"/>
    </row>
    <row r="44" spans="1:11" ht="12.75" customHeight="1">
      <c r="A44" s="155">
        <v>1</v>
      </c>
      <c r="B44" s="149" t="s">
        <v>174</v>
      </c>
      <c r="C44" s="156" t="s">
        <v>93</v>
      </c>
      <c r="D44" s="153" t="s">
        <v>94</v>
      </c>
      <c r="E44" s="152" t="s">
        <v>173</v>
      </c>
      <c r="F44" s="168"/>
      <c r="G44" s="150"/>
      <c r="H44" s="168"/>
      <c r="I44" s="158"/>
      <c r="J44" s="158"/>
      <c r="K44" s="187"/>
    </row>
    <row r="45" spans="1:11" ht="12.75" customHeight="1">
      <c r="A45" s="146">
        <v>5</v>
      </c>
      <c r="B45" s="149">
        <v>42866</v>
      </c>
      <c r="C45" s="156" t="s">
        <v>93</v>
      </c>
      <c r="D45" s="148" t="s">
        <v>92</v>
      </c>
      <c r="E45" s="147">
        <v>121</v>
      </c>
      <c r="F45" s="166"/>
      <c r="G45" s="145"/>
      <c r="H45" s="146"/>
      <c r="I45" s="165"/>
      <c r="J45" s="165"/>
      <c r="K45" s="188"/>
    </row>
    <row r="46" spans="1:11" ht="12.75" customHeight="1">
      <c r="A46" s="164">
        <v>6</v>
      </c>
      <c r="B46" s="149">
        <v>42866</v>
      </c>
      <c r="C46" s="156" t="s">
        <v>93</v>
      </c>
      <c r="D46" s="162" t="s">
        <v>92</v>
      </c>
      <c r="E46" s="161">
        <v>167</v>
      </c>
      <c r="F46" s="159"/>
      <c r="G46" s="160"/>
      <c r="H46" s="159"/>
      <c r="I46" s="158"/>
      <c r="J46" s="158"/>
      <c r="K46" s="187"/>
    </row>
    <row r="47" spans="1:11" ht="12.75" customHeight="1">
      <c r="A47" s="146"/>
      <c r="B47" s="149" t="s">
        <v>172</v>
      </c>
      <c r="C47" s="156" t="s">
        <v>97</v>
      </c>
      <c r="D47" s="148"/>
      <c r="E47" s="147"/>
      <c r="F47" s="166"/>
      <c r="G47" s="145"/>
      <c r="H47" s="166" t="s">
        <v>100</v>
      </c>
      <c r="I47" s="165"/>
      <c r="J47" s="165"/>
      <c r="K47" s="188"/>
    </row>
    <row r="48" spans="1:11" ht="12.75" customHeight="1">
      <c r="A48" s="164"/>
      <c r="B48" s="163" t="s">
        <v>171</v>
      </c>
      <c r="C48" s="161" t="s">
        <v>109</v>
      </c>
      <c r="D48" s="162"/>
      <c r="E48" s="161"/>
      <c r="F48" s="159"/>
      <c r="G48" s="160"/>
      <c r="H48" s="159" t="s">
        <v>100</v>
      </c>
      <c r="I48" s="158"/>
      <c r="J48" s="158"/>
      <c r="K48" s="187"/>
    </row>
    <row r="49" spans="1:11" ht="12.75" customHeight="1">
      <c r="A49" s="146">
        <v>2</v>
      </c>
      <c r="B49" s="149" t="s">
        <v>170</v>
      </c>
      <c r="C49" s="147" t="s">
        <v>93</v>
      </c>
      <c r="D49" s="148" t="s">
        <v>92</v>
      </c>
      <c r="E49" s="147">
        <v>121</v>
      </c>
      <c r="F49" s="166"/>
      <c r="G49" s="145"/>
      <c r="H49" s="166" t="s">
        <v>115</v>
      </c>
      <c r="I49" s="165"/>
      <c r="J49" s="165"/>
      <c r="K49" s="188"/>
    </row>
    <row r="50" spans="1:11" ht="12.75" customHeight="1">
      <c r="A50" s="164">
        <v>7</v>
      </c>
      <c r="B50" s="163">
        <v>42880</v>
      </c>
      <c r="C50" s="161" t="s">
        <v>93</v>
      </c>
      <c r="D50" s="162" t="s">
        <v>94</v>
      </c>
      <c r="E50" s="161">
        <v>148</v>
      </c>
      <c r="F50" s="159"/>
      <c r="G50" s="160"/>
      <c r="H50" s="159"/>
      <c r="I50" s="158"/>
      <c r="J50" s="158"/>
      <c r="K50" s="187"/>
    </row>
    <row r="51" spans="1:11" ht="12.75" customHeight="1">
      <c r="A51" s="151">
        <v>1</v>
      </c>
      <c r="B51" s="149" t="s">
        <v>169</v>
      </c>
      <c r="C51" s="147" t="s">
        <v>168</v>
      </c>
      <c r="D51" s="148" t="s">
        <v>94</v>
      </c>
      <c r="E51" s="147">
        <v>116</v>
      </c>
      <c r="F51" s="166"/>
      <c r="G51" s="145"/>
      <c r="H51" s="166"/>
      <c r="I51" s="165"/>
      <c r="J51" s="165"/>
      <c r="K51" s="188"/>
    </row>
    <row r="52" spans="1:11" ht="12.75" customHeight="1">
      <c r="A52" s="157">
        <v>2</v>
      </c>
      <c r="B52" s="149">
        <v>42885</v>
      </c>
      <c r="C52" s="147" t="s">
        <v>168</v>
      </c>
      <c r="D52" s="169" t="s">
        <v>94</v>
      </c>
      <c r="E52" s="152">
        <v>114</v>
      </c>
      <c r="F52" s="168"/>
      <c r="G52" s="160"/>
      <c r="H52" s="159"/>
      <c r="I52" s="158"/>
      <c r="J52" s="158"/>
      <c r="K52" s="187"/>
    </row>
    <row r="53" spans="1:11" ht="12.75" customHeight="1">
      <c r="A53" s="146">
        <v>2</v>
      </c>
      <c r="B53" s="149">
        <v>42885</v>
      </c>
      <c r="C53" s="147" t="s">
        <v>168</v>
      </c>
      <c r="D53" s="156" t="s">
        <v>92</v>
      </c>
      <c r="E53" s="147">
        <v>120</v>
      </c>
      <c r="F53" s="166"/>
      <c r="G53" s="145"/>
      <c r="H53" s="166"/>
      <c r="I53" s="165"/>
      <c r="J53" s="165"/>
      <c r="K53" s="188"/>
    </row>
    <row r="54" spans="1:11" ht="12.75" customHeight="1">
      <c r="A54" s="164">
        <v>3</v>
      </c>
      <c r="B54" s="149">
        <v>42885</v>
      </c>
      <c r="C54" s="147" t="s">
        <v>168</v>
      </c>
      <c r="D54" s="167" t="s">
        <v>92</v>
      </c>
      <c r="E54" s="161">
        <v>128</v>
      </c>
      <c r="F54" s="159"/>
      <c r="G54" s="160"/>
      <c r="H54" s="159" t="s">
        <v>114</v>
      </c>
      <c r="I54" s="158"/>
      <c r="J54" s="158"/>
      <c r="K54" s="187"/>
    </row>
    <row r="55" spans="1:11" ht="12.75" customHeight="1">
      <c r="A55" s="146">
        <v>4</v>
      </c>
      <c r="B55" s="149">
        <v>42885</v>
      </c>
      <c r="C55" s="147" t="s">
        <v>168</v>
      </c>
      <c r="D55" s="156" t="s">
        <v>92</v>
      </c>
      <c r="E55" s="147">
        <v>145</v>
      </c>
      <c r="F55" s="145"/>
      <c r="G55" s="145"/>
      <c r="H55" s="166"/>
      <c r="I55" s="165"/>
      <c r="J55" s="165"/>
      <c r="K55" s="188"/>
    </row>
    <row r="56" spans="1:11" ht="12.75" customHeight="1">
      <c r="A56" s="164">
        <v>6</v>
      </c>
      <c r="B56" s="149">
        <v>42885</v>
      </c>
      <c r="C56" s="147" t="s">
        <v>168</v>
      </c>
      <c r="D56" s="167" t="s">
        <v>94</v>
      </c>
      <c r="E56" s="161">
        <v>138</v>
      </c>
      <c r="F56" s="160"/>
      <c r="G56" s="160"/>
      <c r="H56" s="168"/>
      <c r="I56" s="158"/>
      <c r="J56" s="158"/>
      <c r="K56" s="187"/>
    </row>
    <row r="57" spans="1:8" ht="12">
      <c r="A57" s="146">
        <v>11</v>
      </c>
      <c r="B57" s="149">
        <v>42885</v>
      </c>
      <c r="C57" s="147" t="s">
        <v>168</v>
      </c>
      <c r="D57" s="156" t="s">
        <v>92</v>
      </c>
      <c r="E57" s="147">
        <v>152</v>
      </c>
      <c r="F57" s="145"/>
      <c r="G57" s="145"/>
      <c r="H57" s="166"/>
    </row>
    <row r="58" spans="1:9" ht="12">
      <c r="A58" s="157">
        <v>1</v>
      </c>
      <c r="B58" s="149" t="s">
        <v>167</v>
      </c>
      <c r="C58" s="147" t="s">
        <v>109</v>
      </c>
      <c r="D58" s="156" t="s">
        <v>94</v>
      </c>
      <c r="E58" s="147">
        <v>137</v>
      </c>
      <c r="F58" s="166"/>
      <c r="G58" s="145"/>
      <c r="H58" s="166"/>
      <c r="I58" s="165"/>
    </row>
    <row r="59" spans="1:8" ht="12">
      <c r="A59" s="155">
        <v>5</v>
      </c>
      <c r="B59" s="154">
        <v>42887</v>
      </c>
      <c r="C59" s="152" t="s">
        <v>109</v>
      </c>
      <c r="D59" s="153" t="s">
        <v>92</v>
      </c>
      <c r="E59" s="152">
        <v>126</v>
      </c>
      <c r="F59" s="168"/>
      <c r="G59" s="150"/>
      <c r="H59" s="168" t="s">
        <v>166</v>
      </c>
    </row>
    <row r="60" spans="1:9" ht="12">
      <c r="A60" s="146">
        <v>5</v>
      </c>
      <c r="B60" s="149">
        <v>42887</v>
      </c>
      <c r="C60" s="147" t="s">
        <v>109</v>
      </c>
      <c r="D60" s="148" t="s">
        <v>92</v>
      </c>
      <c r="E60" s="147">
        <v>122</v>
      </c>
      <c r="F60" s="166"/>
      <c r="G60" s="145"/>
      <c r="H60" s="146"/>
      <c r="I60" s="165"/>
    </row>
    <row r="61" spans="1:9" ht="12">
      <c r="A61" s="164">
        <v>2</v>
      </c>
      <c r="B61" s="163" t="s">
        <v>165</v>
      </c>
      <c r="C61" s="161" t="s">
        <v>93</v>
      </c>
      <c r="D61" s="162" t="s">
        <v>92</v>
      </c>
      <c r="E61" s="161">
        <v>99</v>
      </c>
      <c r="F61" s="159"/>
      <c r="G61" s="160"/>
      <c r="H61" s="159" t="s">
        <v>164</v>
      </c>
      <c r="I61" s="158"/>
    </row>
    <row r="62" spans="1:9" ht="12">
      <c r="A62" s="146">
        <v>2</v>
      </c>
      <c r="B62" s="149">
        <v>42893</v>
      </c>
      <c r="C62" s="161" t="s">
        <v>93</v>
      </c>
      <c r="D62" s="148" t="s">
        <v>94</v>
      </c>
      <c r="E62" s="147" t="s">
        <v>163</v>
      </c>
      <c r="F62" s="166"/>
      <c r="G62" s="145"/>
      <c r="H62" s="166"/>
      <c r="I62" s="165"/>
    </row>
    <row r="63" spans="1:9" ht="12">
      <c r="A63" s="164">
        <v>4</v>
      </c>
      <c r="B63" s="149">
        <v>42893</v>
      </c>
      <c r="C63" s="161" t="s">
        <v>93</v>
      </c>
      <c r="D63" s="162" t="s">
        <v>94</v>
      </c>
      <c r="E63" s="161">
        <v>87</v>
      </c>
      <c r="F63" s="159"/>
      <c r="G63" s="160"/>
      <c r="H63" s="159" t="s">
        <v>162</v>
      </c>
      <c r="I63" s="158"/>
    </row>
    <row r="64" spans="1:9" ht="12">
      <c r="A64" s="146">
        <v>5</v>
      </c>
      <c r="B64" s="149">
        <v>42893</v>
      </c>
      <c r="C64" s="161" t="s">
        <v>93</v>
      </c>
      <c r="D64" s="148" t="s">
        <v>92</v>
      </c>
      <c r="E64" s="147">
        <v>142</v>
      </c>
      <c r="F64" s="166"/>
      <c r="G64" s="145"/>
      <c r="H64" s="166" t="s">
        <v>161</v>
      </c>
      <c r="I64" s="165"/>
    </row>
    <row r="65" spans="1:9" ht="12">
      <c r="A65" s="164">
        <v>4</v>
      </c>
      <c r="B65" s="167" t="s">
        <v>160</v>
      </c>
      <c r="C65" s="161" t="s">
        <v>97</v>
      </c>
      <c r="D65" s="162" t="s">
        <v>94</v>
      </c>
      <c r="E65" s="161">
        <v>109</v>
      </c>
      <c r="F65" s="159"/>
      <c r="G65" s="160"/>
      <c r="H65" s="159" t="s">
        <v>157</v>
      </c>
      <c r="I65" s="158"/>
    </row>
    <row r="66" spans="1:9" ht="12">
      <c r="A66" s="151">
        <v>6</v>
      </c>
      <c r="B66" s="149">
        <v>42899</v>
      </c>
      <c r="C66" s="161" t="s">
        <v>97</v>
      </c>
      <c r="D66" s="148" t="s">
        <v>94</v>
      </c>
      <c r="E66" s="147">
        <v>154</v>
      </c>
      <c r="F66" s="166"/>
      <c r="G66" s="145"/>
      <c r="H66" s="166"/>
      <c r="I66" s="165"/>
    </row>
    <row r="67" spans="1:9" ht="12">
      <c r="A67" s="157">
        <v>6</v>
      </c>
      <c r="B67" s="149">
        <v>42899</v>
      </c>
      <c r="C67" s="161" t="s">
        <v>97</v>
      </c>
      <c r="D67" s="169" t="s">
        <v>94</v>
      </c>
      <c r="E67" s="152">
        <v>154</v>
      </c>
      <c r="F67" s="168"/>
      <c r="G67" s="160"/>
      <c r="H67" s="159" t="s">
        <v>140</v>
      </c>
      <c r="I67" s="158"/>
    </row>
    <row r="68" spans="1:9" ht="12">
      <c r="A68" s="146">
        <v>8</v>
      </c>
      <c r="B68" s="149">
        <v>42899</v>
      </c>
      <c r="C68" s="161" t="s">
        <v>97</v>
      </c>
      <c r="D68" s="156" t="s">
        <v>92</v>
      </c>
      <c r="E68" s="147">
        <v>118</v>
      </c>
      <c r="F68" s="166"/>
      <c r="G68" s="145"/>
      <c r="H68" s="166" t="s">
        <v>159</v>
      </c>
      <c r="I68" s="165"/>
    </row>
    <row r="69" spans="1:9" ht="12">
      <c r="A69" s="164">
        <v>4</v>
      </c>
      <c r="B69" s="167" t="s">
        <v>158</v>
      </c>
      <c r="C69" s="161" t="s">
        <v>119</v>
      </c>
      <c r="D69" s="167" t="s">
        <v>94</v>
      </c>
      <c r="E69" s="161">
        <v>109</v>
      </c>
      <c r="F69" s="159"/>
      <c r="G69" s="160"/>
      <c r="H69" s="159" t="s">
        <v>157</v>
      </c>
      <c r="I69" s="158"/>
    </row>
    <row r="70" spans="1:9" ht="12">
      <c r="A70" s="146">
        <v>9</v>
      </c>
      <c r="B70" s="149">
        <v>42906</v>
      </c>
      <c r="C70" s="147" t="s">
        <v>119</v>
      </c>
      <c r="D70" s="156" t="s">
        <v>94</v>
      </c>
      <c r="E70" s="147">
        <v>158</v>
      </c>
      <c r="F70" s="145"/>
      <c r="G70" s="145"/>
      <c r="H70" s="166" t="s">
        <v>156</v>
      </c>
      <c r="I70" s="165"/>
    </row>
    <row r="71" spans="1:8" ht="12">
      <c r="A71" s="164">
        <v>10</v>
      </c>
      <c r="B71" s="163">
        <v>42906</v>
      </c>
      <c r="C71" s="161" t="s">
        <v>119</v>
      </c>
      <c r="D71" s="167" t="s">
        <v>92</v>
      </c>
      <c r="E71" s="161">
        <v>129</v>
      </c>
      <c r="F71" s="160"/>
      <c r="G71" s="160"/>
      <c r="H71" s="168"/>
    </row>
    <row r="72" spans="1:9" ht="12">
      <c r="A72" s="146">
        <v>1</v>
      </c>
      <c r="B72" s="149" t="s">
        <v>155</v>
      </c>
      <c r="C72" s="147" t="s">
        <v>93</v>
      </c>
      <c r="D72" s="156" t="s">
        <v>94</v>
      </c>
      <c r="E72" s="147">
        <v>145</v>
      </c>
      <c r="F72" s="145"/>
      <c r="G72" s="145"/>
      <c r="H72" s="166"/>
      <c r="I72" s="165"/>
    </row>
    <row r="73" spans="1:9" ht="12">
      <c r="A73" s="151">
        <v>12</v>
      </c>
      <c r="B73" s="154">
        <v>42908</v>
      </c>
      <c r="C73" s="152" t="s">
        <v>93</v>
      </c>
      <c r="D73" s="169" t="s">
        <v>92</v>
      </c>
      <c r="E73" s="152">
        <v>140</v>
      </c>
      <c r="F73" s="150"/>
      <c r="G73" s="160"/>
      <c r="H73" s="159" t="s">
        <v>154</v>
      </c>
      <c r="I73" s="158"/>
    </row>
    <row r="74" spans="1:9" ht="12">
      <c r="A74" s="157">
        <v>4</v>
      </c>
      <c r="B74" s="186" t="s">
        <v>153</v>
      </c>
      <c r="C74" s="147" t="s">
        <v>97</v>
      </c>
      <c r="D74" s="156" t="s">
        <v>92</v>
      </c>
      <c r="E74" s="147">
        <v>130</v>
      </c>
      <c r="F74" s="166"/>
      <c r="G74" s="145"/>
      <c r="H74" s="166"/>
      <c r="I74" s="165"/>
    </row>
    <row r="75" spans="1:8" ht="12">
      <c r="A75" s="155">
        <v>4</v>
      </c>
      <c r="B75" s="154">
        <v>42929</v>
      </c>
      <c r="C75" s="147" t="s">
        <v>97</v>
      </c>
      <c r="D75" s="153" t="s">
        <v>94</v>
      </c>
      <c r="E75" s="152">
        <v>98</v>
      </c>
      <c r="F75" s="168"/>
      <c r="G75" s="150"/>
      <c r="H75" s="168"/>
    </row>
    <row r="76" spans="1:9" ht="12">
      <c r="A76" s="146">
        <v>4</v>
      </c>
      <c r="B76" s="154">
        <v>42929</v>
      </c>
      <c r="C76" s="147" t="s">
        <v>97</v>
      </c>
      <c r="D76" s="148" t="s">
        <v>94</v>
      </c>
      <c r="E76" s="147">
        <v>158</v>
      </c>
      <c r="F76" s="166"/>
      <c r="G76" s="145"/>
      <c r="H76" s="146"/>
      <c r="I76" s="165"/>
    </row>
    <row r="77" spans="1:9" ht="12">
      <c r="A77" s="164">
        <v>5</v>
      </c>
      <c r="B77" s="154">
        <v>42929</v>
      </c>
      <c r="C77" s="147" t="s">
        <v>97</v>
      </c>
      <c r="D77" s="162" t="s">
        <v>92</v>
      </c>
      <c r="E77" s="161">
        <v>134</v>
      </c>
      <c r="F77" s="159"/>
      <c r="G77" s="160"/>
      <c r="H77" s="159"/>
      <c r="I77" s="158"/>
    </row>
    <row r="78" spans="1:9" ht="12">
      <c r="A78" s="146">
        <v>5</v>
      </c>
      <c r="B78" s="154">
        <v>42929</v>
      </c>
      <c r="C78" s="147" t="s">
        <v>97</v>
      </c>
      <c r="D78" s="148" t="s">
        <v>92</v>
      </c>
      <c r="E78" s="147">
        <v>134</v>
      </c>
      <c r="F78" s="166"/>
      <c r="G78" s="145"/>
      <c r="H78" s="166"/>
      <c r="I78" s="165"/>
    </row>
    <row r="79" spans="1:9" ht="12">
      <c r="A79" s="164">
        <v>6</v>
      </c>
      <c r="B79" s="154">
        <v>42929</v>
      </c>
      <c r="C79" s="147" t="s">
        <v>97</v>
      </c>
      <c r="D79" s="162" t="s">
        <v>94</v>
      </c>
      <c r="E79" s="161">
        <v>158</v>
      </c>
      <c r="F79" s="159"/>
      <c r="G79" s="160"/>
      <c r="H79" s="159"/>
      <c r="I79" s="158"/>
    </row>
    <row r="80" spans="1:9" ht="12">
      <c r="A80" s="146">
        <v>6</v>
      </c>
      <c r="B80" s="154">
        <v>42929</v>
      </c>
      <c r="C80" s="147" t="s">
        <v>97</v>
      </c>
      <c r="D80" s="148" t="s">
        <v>94</v>
      </c>
      <c r="E80" s="147">
        <v>154</v>
      </c>
      <c r="F80" s="166"/>
      <c r="G80" s="145"/>
      <c r="H80" s="166"/>
      <c r="I80" s="165"/>
    </row>
    <row r="81" spans="1:9" ht="12">
      <c r="A81" s="164">
        <v>8</v>
      </c>
      <c r="B81" s="154">
        <v>42929</v>
      </c>
      <c r="C81" s="147" t="s">
        <v>97</v>
      </c>
      <c r="D81" s="162" t="s">
        <v>94</v>
      </c>
      <c r="E81" s="161">
        <v>130</v>
      </c>
      <c r="F81" s="159"/>
      <c r="G81" s="160"/>
      <c r="H81" s="159"/>
      <c r="I81" s="158"/>
    </row>
    <row r="82" spans="1:9" ht="12">
      <c r="A82" s="151">
        <v>8</v>
      </c>
      <c r="B82" s="154">
        <v>42929</v>
      </c>
      <c r="C82" s="147" t="s">
        <v>97</v>
      </c>
      <c r="D82" s="148" t="s">
        <v>92</v>
      </c>
      <c r="E82" s="147">
        <v>118</v>
      </c>
      <c r="F82" s="166"/>
      <c r="G82" s="145"/>
      <c r="H82" s="166"/>
      <c r="I82" s="165"/>
    </row>
    <row r="83" spans="1:9" ht="12">
      <c r="A83" s="157">
        <v>12</v>
      </c>
      <c r="B83" s="154">
        <v>42929</v>
      </c>
      <c r="C83" s="147" t="s">
        <v>97</v>
      </c>
      <c r="D83" s="169" t="s">
        <v>92</v>
      </c>
      <c r="E83" s="152">
        <v>140</v>
      </c>
      <c r="F83" s="168"/>
      <c r="G83" s="160"/>
      <c r="H83" s="159" t="s">
        <v>152</v>
      </c>
      <c r="I83" s="158"/>
    </row>
    <row r="84" spans="1:9" ht="12">
      <c r="A84" s="146" t="s">
        <v>149</v>
      </c>
      <c r="B84" s="156" t="s">
        <v>151</v>
      </c>
      <c r="C84" s="147" t="s">
        <v>119</v>
      </c>
      <c r="D84" s="156" t="s">
        <v>94</v>
      </c>
      <c r="E84" s="147">
        <v>164</v>
      </c>
      <c r="F84" s="166"/>
      <c r="G84" s="145"/>
      <c r="H84" s="166" t="s">
        <v>150</v>
      </c>
      <c r="I84" s="165"/>
    </row>
    <row r="85" spans="1:9" ht="12">
      <c r="A85" s="164" t="s">
        <v>149</v>
      </c>
      <c r="B85" s="163">
        <v>42935</v>
      </c>
      <c r="C85" s="147" t="s">
        <v>119</v>
      </c>
      <c r="D85" s="167" t="s">
        <v>92</v>
      </c>
      <c r="E85" s="161">
        <v>110</v>
      </c>
      <c r="F85" s="159"/>
      <c r="G85" s="160"/>
      <c r="H85" s="159"/>
      <c r="I85" s="158"/>
    </row>
    <row r="86" spans="1:9" ht="12">
      <c r="A86" s="146">
        <v>3</v>
      </c>
      <c r="B86" s="163">
        <v>42935</v>
      </c>
      <c r="C86" s="147" t="s">
        <v>119</v>
      </c>
      <c r="D86" s="156" t="s">
        <v>92</v>
      </c>
      <c r="E86" s="147">
        <v>124</v>
      </c>
      <c r="F86" s="145"/>
      <c r="G86" s="145"/>
      <c r="H86" s="166"/>
      <c r="I86" s="165"/>
    </row>
    <row r="87" spans="1:8" ht="12">
      <c r="A87" s="164">
        <v>4</v>
      </c>
      <c r="B87" s="163">
        <v>42935</v>
      </c>
      <c r="C87" s="147" t="s">
        <v>119</v>
      </c>
      <c r="D87" s="167" t="s">
        <v>92</v>
      </c>
      <c r="E87" s="161">
        <v>125</v>
      </c>
      <c r="F87" s="160"/>
      <c r="G87" s="160"/>
      <c r="H87" s="168"/>
    </row>
    <row r="88" spans="1:9" ht="12">
      <c r="A88" s="146">
        <v>6</v>
      </c>
      <c r="B88" s="163">
        <v>42935</v>
      </c>
      <c r="C88" s="147" t="s">
        <v>119</v>
      </c>
      <c r="D88" s="156" t="s">
        <v>94</v>
      </c>
      <c r="E88" s="147">
        <v>154</v>
      </c>
      <c r="F88" s="145"/>
      <c r="G88" s="145"/>
      <c r="H88" s="166"/>
      <c r="I88" s="165"/>
    </row>
    <row r="89" spans="1:9" ht="12">
      <c r="A89" s="151">
        <v>6</v>
      </c>
      <c r="B89" s="163">
        <v>42935</v>
      </c>
      <c r="C89" s="147" t="s">
        <v>119</v>
      </c>
      <c r="D89" s="169" t="s">
        <v>94</v>
      </c>
      <c r="E89" s="152">
        <v>155</v>
      </c>
      <c r="F89" s="150"/>
      <c r="G89" s="160"/>
      <c r="H89" s="159"/>
      <c r="I89" s="158"/>
    </row>
    <row r="90" spans="1:9" ht="12">
      <c r="A90" s="146">
        <v>7</v>
      </c>
      <c r="B90" s="163">
        <v>42935</v>
      </c>
      <c r="C90" s="147" t="s">
        <v>119</v>
      </c>
      <c r="D90" s="156" t="s">
        <v>92</v>
      </c>
      <c r="E90" s="147">
        <v>98</v>
      </c>
      <c r="F90" s="145"/>
      <c r="G90" s="145"/>
      <c r="H90" s="166" t="s">
        <v>129</v>
      </c>
      <c r="I90" s="165"/>
    </row>
    <row r="91" spans="1:9" ht="12">
      <c r="A91" s="164">
        <v>1</v>
      </c>
      <c r="B91" s="167" t="s">
        <v>148</v>
      </c>
      <c r="C91" s="161" t="s">
        <v>130</v>
      </c>
      <c r="D91" s="167" t="s">
        <v>92</v>
      </c>
      <c r="E91" s="161">
        <v>145</v>
      </c>
      <c r="F91" s="160"/>
      <c r="G91" s="160"/>
      <c r="H91" s="159" t="s">
        <v>144</v>
      </c>
      <c r="I91" s="158"/>
    </row>
    <row r="92" spans="1:9" ht="12">
      <c r="A92" s="146">
        <v>3</v>
      </c>
      <c r="B92" s="149">
        <v>42941</v>
      </c>
      <c r="C92" s="147" t="s">
        <v>130</v>
      </c>
      <c r="D92" s="156" t="s">
        <v>92</v>
      </c>
      <c r="E92" s="147">
        <v>118</v>
      </c>
      <c r="F92" s="145"/>
      <c r="G92" s="145"/>
      <c r="H92" s="166" t="s">
        <v>114</v>
      </c>
      <c r="I92" s="165"/>
    </row>
    <row r="93" spans="1:9" ht="12">
      <c r="A93" s="151">
        <v>4</v>
      </c>
      <c r="B93" s="154">
        <v>42941</v>
      </c>
      <c r="C93" s="152" t="s">
        <v>130</v>
      </c>
      <c r="D93" s="169" t="s">
        <v>94</v>
      </c>
      <c r="E93" s="152">
        <v>149</v>
      </c>
      <c r="F93" s="150"/>
      <c r="G93" s="160"/>
      <c r="H93" s="159"/>
      <c r="I93" s="158"/>
    </row>
    <row r="94" spans="1:9" ht="12">
      <c r="A94" s="157">
        <v>2</v>
      </c>
      <c r="B94" s="149" t="s">
        <v>146</v>
      </c>
      <c r="C94" s="147" t="s">
        <v>145</v>
      </c>
      <c r="D94" s="156" t="s">
        <v>94</v>
      </c>
      <c r="E94" s="147">
        <v>102</v>
      </c>
      <c r="F94" s="166"/>
      <c r="G94" s="145"/>
      <c r="H94" s="170"/>
      <c r="I94" s="165"/>
    </row>
    <row r="95" spans="1:8" ht="12">
      <c r="A95" s="155">
        <v>5</v>
      </c>
      <c r="B95" s="149" t="s">
        <v>146</v>
      </c>
      <c r="C95" s="147" t="s">
        <v>145</v>
      </c>
      <c r="D95" s="153" t="s">
        <v>94</v>
      </c>
      <c r="E95" s="152">
        <v>105</v>
      </c>
      <c r="F95" s="168"/>
      <c r="G95" s="150"/>
      <c r="H95" s="185"/>
    </row>
    <row r="96" spans="1:9" ht="12">
      <c r="A96" s="146">
        <v>6</v>
      </c>
      <c r="B96" s="149" t="s">
        <v>146</v>
      </c>
      <c r="C96" s="147" t="s">
        <v>145</v>
      </c>
      <c r="D96" s="148" t="s">
        <v>94</v>
      </c>
      <c r="E96" s="147">
        <v>157</v>
      </c>
      <c r="F96" s="166"/>
      <c r="G96" s="145"/>
      <c r="H96" s="170" t="s">
        <v>147</v>
      </c>
      <c r="I96" s="165"/>
    </row>
    <row r="97" spans="1:9" ht="12">
      <c r="A97" s="164">
        <v>10</v>
      </c>
      <c r="B97" s="149" t="s">
        <v>146</v>
      </c>
      <c r="C97" s="147" t="s">
        <v>145</v>
      </c>
      <c r="D97" s="162" t="s">
        <v>92</v>
      </c>
      <c r="E97" s="161">
        <v>128</v>
      </c>
      <c r="F97" s="159"/>
      <c r="G97" s="160"/>
      <c r="H97" s="171" t="s">
        <v>144</v>
      </c>
      <c r="I97" s="158"/>
    </row>
    <row r="98" spans="1:9" ht="12">
      <c r="A98" s="146">
        <v>1</v>
      </c>
      <c r="B98" s="149" t="s">
        <v>143</v>
      </c>
      <c r="C98" s="147" t="s">
        <v>97</v>
      </c>
      <c r="D98" s="148" t="s">
        <v>94</v>
      </c>
      <c r="E98" s="147">
        <v>172</v>
      </c>
      <c r="F98" s="166"/>
      <c r="G98" s="145"/>
      <c r="H98" s="170" t="s">
        <v>142</v>
      </c>
      <c r="I98" s="165"/>
    </row>
    <row r="99" spans="1:9" ht="12">
      <c r="A99" s="164">
        <v>2</v>
      </c>
      <c r="B99" s="163">
        <v>42950</v>
      </c>
      <c r="C99" s="147" t="s">
        <v>97</v>
      </c>
      <c r="D99" s="162" t="s">
        <v>94</v>
      </c>
      <c r="E99" s="161">
        <v>103</v>
      </c>
      <c r="F99" s="159"/>
      <c r="G99" s="160"/>
      <c r="H99" s="171"/>
      <c r="I99" s="158"/>
    </row>
    <row r="100" spans="1:9" ht="12">
      <c r="A100" s="164">
        <v>2</v>
      </c>
      <c r="B100" s="163">
        <v>42950</v>
      </c>
      <c r="C100" s="147" t="s">
        <v>97</v>
      </c>
      <c r="D100" s="162" t="s">
        <v>92</v>
      </c>
      <c r="E100" s="161">
        <v>125</v>
      </c>
      <c r="F100" s="159"/>
      <c r="G100" s="160"/>
      <c r="H100" s="171"/>
      <c r="I100" s="158"/>
    </row>
    <row r="101" spans="1:9" ht="12">
      <c r="A101" s="164">
        <v>4</v>
      </c>
      <c r="B101" s="163">
        <v>42950</v>
      </c>
      <c r="C101" s="147" t="s">
        <v>97</v>
      </c>
      <c r="D101" s="162" t="s">
        <v>94</v>
      </c>
      <c r="E101" s="161">
        <v>138</v>
      </c>
      <c r="F101" s="159"/>
      <c r="G101" s="160"/>
      <c r="H101" s="171"/>
      <c r="I101" s="158"/>
    </row>
    <row r="102" spans="1:9" ht="12">
      <c r="A102" s="146">
        <v>5</v>
      </c>
      <c r="B102" s="163">
        <v>42950</v>
      </c>
      <c r="C102" s="147" t="s">
        <v>97</v>
      </c>
      <c r="D102" s="148" t="s">
        <v>94</v>
      </c>
      <c r="E102" s="147">
        <v>105</v>
      </c>
      <c r="F102" s="166"/>
      <c r="G102" s="145"/>
      <c r="H102" s="170"/>
      <c r="I102" s="165"/>
    </row>
    <row r="103" spans="1:9" ht="12">
      <c r="A103" s="164">
        <v>11</v>
      </c>
      <c r="B103" s="163">
        <v>42950</v>
      </c>
      <c r="C103" s="147" t="s">
        <v>97</v>
      </c>
      <c r="D103" s="162" t="s">
        <v>94</v>
      </c>
      <c r="E103" s="161">
        <v>139</v>
      </c>
      <c r="F103" s="159"/>
      <c r="G103" s="160"/>
      <c r="H103" s="171" t="s">
        <v>140</v>
      </c>
      <c r="I103" s="158"/>
    </row>
    <row r="104" spans="1:9" ht="12">
      <c r="A104" s="151">
        <v>1</v>
      </c>
      <c r="B104" s="149" t="s">
        <v>141</v>
      </c>
      <c r="C104" s="147" t="s">
        <v>93</v>
      </c>
      <c r="D104" s="148" t="s">
        <v>94</v>
      </c>
      <c r="E104" s="147">
        <v>138</v>
      </c>
      <c r="F104" s="166"/>
      <c r="G104" s="145"/>
      <c r="H104" s="170"/>
      <c r="I104" s="165"/>
    </row>
    <row r="105" spans="1:9" ht="12">
      <c r="A105" s="157">
        <v>1</v>
      </c>
      <c r="B105" s="154">
        <v>42951</v>
      </c>
      <c r="C105" s="147" t="s">
        <v>93</v>
      </c>
      <c r="D105" s="169" t="s">
        <v>94</v>
      </c>
      <c r="E105" s="152">
        <v>138</v>
      </c>
      <c r="F105" s="168"/>
      <c r="G105" s="160"/>
      <c r="H105" s="171"/>
      <c r="I105" s="158"/>
    </row>
    <row r="106" spans="1:9" ht="12">
      <c r="A106" s="146">
        <v>3</v>
      </c>
      <c r="B106" s="154">
        <v>42951</v>
      </c>
      <c r="C106" s="147" t="s">
        <v>93</v>
      </c>
      <c r="D106" s="156" t="s">
        <v>92</v>
      </c>
      <c r="E106" s="147">
        <v>123</v>
      </c>
      <c r="F106" s="166"/>
      <c r="G106" s="145"/>
      <c r="H106" s="170" t="s">
        <v>140</v>
      </c>
      <c r="I106" s="165"/>
    </row>
    <row r="107" spans="1:9" ht="12">
      <c r="A107" s="164">
        <v>3</v>
      </c>
      <c r="B107" s="154">
        <v>42951</v>
      </c>
      <c r="C107" s="147" t="s">
        <v>93</v>
      </c>
      <c r="D107" s="167" t="s">
        <v>92</v>
      </c>
      <c r="E107" s="161">
        <v>109</v>
      </c>
      <c r="F107" s="159"/>
      <c r="G107" s="160"/>
      <c r="H107" s="171" t="s">
        <v>120</v>
      </c>
      <c r="I107" s="158"/>
    </row>
    <row r="108" spans="1:9" ht="12">
      <c r="A108" s="146">
        <v>5</v>
      </c>
      <c r="B108" s="156" t="s">
        <v>139</v>
      </c>
      <c r="C108" s="147" t="s">
        <v>93</v>
      </c>
      <c r="D108" s="156" t="s">
        <v>92</v>
      </c>
      <c r="E108" s="147">
        <v>105</v>
      </c>
      <c r="F108" s="145"/>
      <c r="G108" s="145"/>
      <c r="H108" s="170"/>
      <c r="I108" s="165"/>
    </row>
    <row r="109" spans="1:8" ht="12">
      <c r="A109" s="164">
        <v>8</v>
      </c>
      <c r="B109" s="163">
        <v>42955</v>
      </c>
      <c r="C109" s="161" t="s">
        <v>93</v>
      </c>
      <c r="D109" s="167" t="s">
        <v>94</v>
      </c>
      <c r="E109" s="161">
        <v>130</v>
      </c>
      <c r="F109" s="160"/>
      <c r="G109" s="160"/>
      <c r="H109" s="185" t="s">
        <v>117</v>
      </c>
    </row>
    <row r="110" spans="1:9" ht="12">
      <c r="A110" s="146">
        <v>3</v>
      </c>
      <c r="B110" s="156" t="s">
        <v>138</v>
      </c>
      <c r="C110" s="147" t="s">
        <v>109</v>
      </c>
      <c r="D110" s="156" t="s">
        <v>92</v>
      </c>
      <c r="E110" s="147">
        <v>106</v>
      </c>
      <c r="F110" s="145"/>
      <c r="G110" s="145"/>
      <c r="H110" s="170"/>
      <c r="I110" s="165"/>
    </row>
    <row r="111" spans="1:9" ht="12">
      <c r="A111" s="151">
        <v>12</v>
      </c>
      <c r="B111" s="154">
        <v>42961</v>
      </c>
      <c r="C111" s="152" t="s">
        <v>109</v>
      </c>
      <c r="D111" s="169" t="s">
        <v>92</v>
      </c>
      <c r="E111" s="152">
        <v>105</v>
      </c>
      <c r="F111" s="150"/>
      <c r="G111" s="160"/>
      <c r="H111" s="171"/>
      <c r="I111" s="158"/>
    </row>
    <row r="112" spans="1:9" ht="12">
      <c r="A112" s="146">
        <v>1</v>
      </c>
      <c r="B112" s="156" t="s">
        <v>137</v>
      </c>
      <c r="C112" s="147" t="s">
        <v>103</v>
      </c>
      <c r="D112" s="156" t="s">
        <v>94</v>
      </c>
      <c r="E112" s="147">
        <v>129</v>
      </c>
      <c r="F112" s="145"/>
      <c r="G112" s="145"/>
      <c r="H112" s="170" t="s">
        <v>136</v>
      </c>
      <c r="I112" s="165"/>
    </row>
    <row r="113" spans="1:9" ht="12">
      <c r="A113" s="164">
        <v>2</v>
      </c>
      <c r="B113" s="163">
        <v>42962</v>
      </c>
      <c r="C113" s="161" t="s">
        <v>103</v>
      </c>
      <c r="D113" s="167" t="s">
        <v>92</v>
      </c>
      <c r="E113" s="161">
        <v>123</v>
      </c>
      <c r="F113" s="160"/>
      <c r="G113" s="160"/>
      <c r="H113" s="171"/>
      <c r="I113" s="158"/>
    </row>
    <row r="114" spans="1:9" ht="12">
      <c r="A114" s="146">
        <v>2</v>
      </c>
      <c r="B114" s="149" t="s">
        <v>135</v>
      </c>
      <c r="C114" s="147" t="s">
        <v>103</v>
      </c>
      <c r="D114" s="156" t="s">
        <v>92</v>
      </c>
      <c r="E114" s="147">
        <v>125</v>
      </c>
      <c r="F114" s="145"/>
      <c r="G114" s="145"/>
      <c r="H114" s="170" t="s">
        <v>115</v>
      </c>
      <c r="I114" s="165"/>
    </row>
    <row r="115" spans="1:9" ht="12">
      <c r="A115" s="151">
        <v>8</v>
      </c>
      <c r="B115" s="154">
        <v>42963</v>
      </c>
      <c r="C115" s="152" t="s">
        <v>103</v>
      </c>
      <c r="D115" s="169" t="s">
        <v>94</v>
      </c>
      <c r="E115" s="152">
        <v>126</v>
      </c>
      <c r="F115" s="150"/>
      <c r="G115" s="160"/>
      <c r="H115" s="171" t="s">
        <v>117</v>
      </c>
      <c r="I115" s="158"/>
    </row>
    <row r="116" spans="1:9" ht="12">
      <c r="A116" s="146">
        <v>8</v>
      </c>
      <c r="B116" s="149">
        <v>42963</v>
      </c>
      <c r="C116" s="147" t="s">
        <v>103</v>
      </c>
      <c r="D116" s="156" t="s">
        <v>92</v>
      </c>
      <c r="E116" s="147">
        <v>134</v>
      </c>
      <c r="F116" s="145"/>
      <c r="G116" s="145"/>
      <c r="H116" s="170"/>
      <c r="I116" s="165"/>
    </row>
    <row r="117" spans="1:9" ht="12">
      <c r="A117" s="164">
        <v>5</v>
      </c>
      <c r="B117" s="163" t="s">
        <v>134</v>
      </c>
      <c r="C117" s="161" t="s">
        <v>119</v>
      </c>
      <c r="D117" s="167" t="s">
        <v>94</v>
      </c>
      <c r="E117" s="161">
        <v>105</v>
      </c>
      <c r="F117" s="160"/>
      <c r="G117" s="160"/>
      <c r="H117" s="171"/>
      <c r="I117" s="158"/>
    </row>
    <row r="118" spans="1:9" ht="12">
      <c r="A118" s="146">
        <v>5</v>
      </c>
      <c r="B118" s="149">
        <v>42964</v>
      </c>
      <c r="C118" s="147" t="s">
        <v>119</v>
      </c>
      <c r="D118" s="156" t="s">
        <v>92</v>
      </c>
      <c r="E118" s="147">
        <v>110</v>
      </c>
      <c r="F118" s="145"/>
      <c r="G118" s="145"/>
      <c r="H118" s="170" t="s">
        <v>133</v>
      </c>
      <c r="I118" s="165"/>
    </row>
    <row r="119" spans="1:9" ht="12">
      <c r="A119" s="151">
        <v>1</v>
      </c>
      <c r="B119" s="169" t="s">
        <v>132</v>
      </c>
      <c r="C119" s="152" t="s">
        <v>130</v>
      </c>
      <c r="D119" s="169" t="s">
        <v>94</v>
      </c>
      <c r="E119" s="152">
        <v>127</v>
      </c>
      <c r="F119" s="150"/>
      <c r="G119" s="160"/>
      <c r="H119" s="171" t="s">
        <v>131</v>
      </c>
      <c r="I119" s="158"/>
    </row>
    <row r="120" spans="1:9" ht="12">
      <c r="A120" s="182">
        <v>7</v>
      </c>
      <c r="B120" s="181">
        <v>42969</v>
      </c>
      <c r="C120" s="180" t="s">
        <v>130</v>
      </c>
      <c r="D120" s="172" t="s">
        <v>92</v>
      </c>
      <c r="E120" s="180">
        <v>94</v>
      </c>
      <c r="F120" s="179"/>
      <c r="G120" s="179"/>
      <c r="H120" s="178" t="s">
        <v>129</v>
      </c>
      <c r="I120" s="177"/>
    </row>
    <row r="121" spans="1:9" ht="12">
      <c r="A121" s="164">
        <v>1</v>
      </c>
      <c r="B121" s="184" t="s">
        <v>128</v>
      </c>
      <c r="C121" s="173" t="s">
        <v>93</v>
      </c>
      <c r="D121" s="183" t="s">
        <v>94</v>
      </c>
      <c r="E121" s="161">
        <v>127</v>
      </c>
      <c r="F121" s="160"/>
      <c r="G121" s="150"/>
      <c r="H121" s="174" t="s">
        <v>127</v>
      </c>
      <c r="I121" s="158"/>
    </row>
    <row r="122" spans="1:9" ht="12">
      <c r="A122" s="182">
        <v>4</v>
      </c>
      <c r="B122" s="181">
        <v>42971</v>
      </c>
      <c r="C122" s="173" t="s">
        <v>93</v>
      </c>
      <c r="D122" s="172" t="s">
        <v>92</v>
      </c>
      <c r="E122" s="180">
        <v>95</v>
      </c>
      <c r="F122" s="179"/>
      <c r="G122" s="179"/>
      <c r="H122" s="178" t="s">
        <v>126</v>
      </c>
      <c r="I122" s="177"/>
    </row>
    <row r="123" spans="1:9" ht="12">
      <c r="A123" s="151">
        <v>6</v>
      </c>
      <c r="B123" s="154">
        <v>42971</v>
      </c>
      <c r="C123" s="173" t="s">
        <v>93</v>
      </c>
      <c r="D123" s="176" t="s">
        <v>94</v>
      </c>
      <c r="E123" s="175">
        <v>153</v>
      </c>
      <c r="F123" s="150"/>
      <c r="G123" s="160"/>
      <c r="H123" s="174" t="s">
        <v>125</v>
      </c>
      <c r="I123" s="158"/>
    </row>
    <row r="124" spans="1:9" ht="12">
      <c r="A124" s="146">
        <v>7</v>
      </c>
      <c r="B124" s="149">
        <v>42971</v>
      </c>
      <c r="C124" s="173" t="s">
        <v>93</v>
      </c>
      <c r="D124" s="172" t="s">
        <v>94</v>
      </c>
      <c r="E124" s="147">
        <v>138</v>
      </c>
      <c r="F124" s="145"/>
      <c r="G124" s="145"/>
      <c r="H124" s="170"/>
      <c r="I124" s="165"/>
    </row>
    <row r="125" spans="1:9" ht="12">
      <c r="A125" s="164">
        <v>1</v>
      </c>
      <c r="B125" s="167" t="s">
        <v>124</v>
      </c>
      <c r="C125" s="161" t="s">
        <v>109</v>
      </c>
      <c r="D125" s="167" t="s">
        <v>92</v>
      </c>
      <c r="E125" s="161">
        <v>113</v>
      </c>
      <c r="F125" s="160"/>
      <c r="G125" s="160"/>
      <c r="H125" s="171"/>
      <c r="I125" s="158"/>
    </row>
    <row r="126" spans="1:9" ht="12">
      <c r="A126" s="146">
        <v>2</v>
      </c>
      <c r="B126" s="149">
        <v>42976</v>
      </c>
      <c r="C126" s="161" t="s">
        <v>109</v>
      </c>
      <c r="D126" s="156" t="s">
        <v>92</v>
      </c>
      <c r="E126" s="147">
        <v>146</v>
      </c>
      <c r="F126" s="145"/>
      <c r="G126" s="145"/>
      <c r="H126" s="170" t="s">
        <v>123</v>
      </c>
      <c r="I126" s="165"/>
    </row>
    <row r="127" spans="1:9" ht="12">
      <c r="A127" s="151">
        <v>2</v>
      </c>
      <c r="B127" s="149">
        <v>42976</v>
      </c>
      <c r="C127" s="161" t="s">
        <v>109</v>
      </c>
      <c r="D127" s="169" t="s">
        <v>94</v>
      </c>
      <c r="E127" s="152">
        <v>151</v>
      </c>
      <c r="F127" s="150"/>
      <c r="G127" s="160"/>
      <c r="H127" s="171" t="s">
        <v>122</v>
      </c>
      <c r="I127" s="158"/>
    </row>
    <row r="128" spans="1:9" ht="12">
      <c r="A128" s="146">
        <v>2</v>
      </c>
      <c r="B128" s="149">
        <v>42976</v>
      </c>
      <c r="C128" s="161" t="s">
        <v>109</v>
      </c>
      <c r="D128" s="156" t="s">
        <v>92</v>
      </c>
      <c r="E128" s="147">
        <v>125</v>
      </c>
      <c r="F128" s="145"/>
      <c r="G128" s="145"/>
      <c r="H128" s="170"/>
      <c r="I128" s="165"/>
    </row>
    <row r="129" spans="1:9" ht="12">
      <c r="A129" s="164">
        <v>3</v>
      </c>
      <c r="B129" s="149">
        <v>42976</v>
      </c>
      <c r="C129" s="161" t="s">
        <v>109</v>
      </c>
      <c r="D129" s="167" t="s">
        <v>92</v>
      </c>
      <c r="E129" s="161">
        <v>101</v>
      </c>
      <c r="F129" s="160"/>
      <c r="G129" s="160"/>
      <c r="H129" s="171"/>
      <c r="I129" s="158"/>
    </row>
    <row r="130" spans="1:9" ht="12">
      <c r="A130" s="146">
        <v>7</v>
      </c>
      <c r="B130" s="156" t="s">
        <v>121</v>
      </c>
      <c r="C130" s="147" t="s">
        <v>119</v>
      </c>
      <c r="D130" s="156" t="s">
        <v>94</v>
      </c>
      <c r="E130" s="147">
        <v>109</v>
      </c>
      <c r="F130" s="145"/>
      <c r="G130" s="145"/>
      <c r="H130" s="170" t="s">
        <v>120</v>
      </c>
      <c r="I130" s="165"/>
    </row>
    <row r="131" spans="1:9" ht="12">
      <c r="A131" s="151">
        <v>7</v>
      </c>
      <c r="B131" s="154">
        <v>42978</v>
      </c>
      <c r="C131" s="152" t="s">
        <v>119</v>
      </c>
      <c r="D131" s="169" t="s">
        <v>94</v>
      </c>
      <c r="E131" s="152">
        <v>101</v>
      </c>
      <c r="F131" s="150"/>
      <c r="G131" s="160"/>
      <c r="H131" s="171"/>
      <c r="I131" s="158"/>
    </row>
    <row r="132" spans="1:9" ht="12">
      <c r="A132" s="146">
        <v>7</v>
      </c>
      <c r="B132" s="149">
        <v>42978</v>
      </c>
      <c r="C132" s="147" t="s">
        <v>119</v>
      </c>
      <c r="D132" s="156" t="s">
        <v>94</v>
      </c>
      <c r="E132" s="147">
        <v>150</v>
      </c>
      <c r="F132" s="145"/>
      <c r="G132" s="145"/>
      <c r="H132" s="170"/>
      <c r="I132" s="165"/>
    </row>
    <row r="133" spans="1:9" ht="12">
      <c r="A133" s="157">
        <v>1</v>
      </c>
      <c r="B133" s="149" t="s">
        <v>118</v>
      </c>
      <c r="C133" s="147" t="s">
        <v>93</v>
      </c>
      <c r="D133" s="156" t="s">
        <v>92</v>
      </c>
      <c r="E133" s="147">
        <v>109</v>
      </c>
      <c r="F133" s="166"/>
      <c r="G133" s="145"/>
      <c r="H133" s="166"/>
      <c r="I133" s="165"/>
    </row>
    <row r="134" spans="1:8" ht="12">
      <c r="A134" s="155">
        <v>8</v>
      </c>
      <c r="B134" s="154">
        <v>42983</v>
      </c>
      <c r="C134" s="147" t="s">
        <v>93</v>
      </c>
      <c r="D134" s="153" t="s">
        <v>94</v>
      </c>
      <c r="E134" s="152">
        <v>131</v>
      </c>
      <c r="F134" s="168"/>
      <c r="G134" s="150"/>
      <c r="H134" s="168" t="s">
        <v>117</v>
      </c>
    </row>
    <row r="135" spans="1:9" ht="12">
      <c r="A135" s="146">
        <v>11</v>
      </c>
      <c r="B135" s="154">
        <v>42983</v>
      </c>
      <c r="C135" s="147" t="s">
        <v>93</v>
      </c>
      <c r="D135" s="148" t="s">
        <v>92</v>
      </c>
      <c r="E135" s="147">
        <v>125</v>
      </c>
      <c r="F135" s="166"/>
      <c r="G135" s="145"/>
      <c r="H135" s="146"/>
      <c r="I135" s="165"/>
    </row>
    <row r="136" spans="1:9" ht="12">
      <c r="A136" s="164">
        <v>1</v>
      </c>
      <c r="B136" s="163" t="s">
        <v>116</v>
      </c>
      <c r="C136" s="161" t="s">
        <v>93</v>
      </c>
      <c r="D136" s="162" t="s">
        <v>94</v>
      </c>
      <c r="E136" s="161">
        <v>138</v>
      </c>
      <c r="F136" s="159"/>
      <c r="G136" s="160"/>
      <c r="H136" s="159" t="s">
        <v>114</v>
      </c>
      <c r="I136" s="158"/>
    </row>
    <row r="137" spans="1:9" ht="12">
      <c r="A137" s="146">
        <v>3</v>
      </c>
      <c r="B137" s="149">
        <v>42985</v>
      </c>
      <c r="C137" s="161" t="s">
        <v>93</v>
      </c>
      <c r="D137" s="148" t="s">
        <v>94</v>
      </c>
      <c r="E137" s="147">
        <v>158</v>
      </c>
      <c r="F137" s="166"/>
      <c r="G137" s="145"/>
      <c r="H137" s="166"/>
      <c r="I137" s="165"/>
    </row>
    <row r="138" spans="1:9" ht="12">
      <c r="A138" s="164">
        <v>3</v>
      </c>
      <c r="B138" s="149">
        <v>42985</v>
      </c>
      <c r="C138" s="161" t="s">
        <v>93</v>
      </c>
      <c r="D138" s="162" t="s">
        <v>92</v>
      </c>
      <c r="E138" s="161">
        <v>122</v>
      </c>
      <c r="F138" s="159"/>
      <c r="G138" s="160"/>
      <c r="H138" s="159"/>
      <c r="I138" s="158"/>
    </row>
    <row r="139" spans="1:9" ht="12">
      <c r="A139" s="146">
        <v>4</v>
      </c>
      <c r="B139" s="149">
        <v>42985</v>
      </c>
      <c r="C139" s="161" t="s">
        <v>93</v>
      </c>
      <c r="D139" s="148" t="s">
        <v>92</v>
      </c>
      <c r="E139" s="147">
        <v>165</v>
      </c>
      <c r="F139" s="166"/>
      <c r="G139" s="145"/>
      <c r="H139" s="166" t="s">
        <v>115</v>
      </c>
      <c r="I139" s="165"/>
    </row>
    <row r="140" spans="1:9" ht="12">
      <c r="A140" s="164">
        <v>4</v>
      </c>
      <c r="B140" s="149">
        <v>42985</v>
      </c>
      <c r="C140" s="161" t="s">
        <v>93</v>
      </c>
      <c r="D140" s="162" t="s">
        <v>92</v>
      </c>
      <c r="E140" s="161">
        <v>147</v>
      </c>
      <c r="F140" s="159"/>
      <c r="G140" s="160"/>
      <c r="H140" s="159"/>
      <c r="I140" s="158"/>
    </row>
    <row r="141" spans="1:9" ht="12">
      <c r="A141" s="151">
        <v>6</v>
      </c>
      <c r="B141" s="149">
        <v>42985</v>
      </c>
      <c r="C141" s="161" t="s">
        <v>93</v>
      </c>
      <c r="D141" s="148" t="s">
        <v>92</v>
      </c>
      <c r="E141" s="147">
        <v>142</v>
      </c>
      <c r="F141" s="166"/>
      <c r="G141" s="145"/>
      <c r="H141" s="166" t="s">
        <v>114</v>
      </c>
      <c r="I141" s="165"/>
    </row>
    <row r="142" spans="1:9" ht="12">
      <c r="A142" s="157">
        <v>10</v>
      </c>
      <c r="B142" s="149">
        <v>42985</v>
      </c>
      <c r="C142" s="161" t="s">
        <v>93</v>
      </c>
      <c r="D142" s="169" t="s">
        <v>92</v>
      </c>
      <c r="E142" s="152">
        <v>148</v>
      </c>
      <c r="F142" s="168"/>
      <c r="G142" s="160"/>
      <c r="H142" s="159" t="s">
        <v>112</v>
      </c>
      <c r="I142" s="158"/>
    </row>
    <row r="143" spans="1:9" ht="12">
      <c r="A143" s="146">
        <v>2</v>
      </c>
      <c r="B143" s="156" t="s">
        <v>113</v>
      </c>
      <c r="C143" s="147" t="s">
        <v>109</v>
      </c>
      <c r="D143" s="156" t="s">
        <v>92</v>
      </c>
      <c r="E143" s="147">
        <v>114</v>
      </c>
      <c r="F143" s="166"/>
      <c r="G143" s="145"/>
      <c r="H143" s="166" t="s">
        <v>112</v>
      </c>
      <c r="I143" s="165" t="s">
        <v>111</v>
      </c>
    </row>
    <row r="144" spans="1:9" ht="12">
      <c r="A144" s="164">
        <v>3</v>
      </c>
      <c r="B144" s="163" t="s">
        <v>110</v>
      </c>
      <c r="C144" s="161" t="s">
        <v>109</v>
      </c>
      <c r="D144" s="167" t="s">
        <v>92</v>
      </c>
      <c r="E144" s="161">
        <v>121</v>
      </c>
      <c r="F144" s="159"/>
      <c r="G144" s="160"/>
      <c r="H144" s="159"/>
      <c r="I144" s="158"/>
    </row>
    <row r="145" spans="1:9" ht="12">
      <c r="A145" s="146">
        <v>7</v>
      </c>
      <c r="B145" s="149">
        <v>42991</v>
      </c>
      <c r="C145" s="161" t="s">
        <v>103</v>
      </c>
      <c r="D145" s="156" t="s">
        <v>94</v>
      </c>
      <c r="E145" s="147">
        <v>156</v>
      </c>
      <c r="F145" s="145"/>
      <c r="G145" s="145"/>
      <c r="H145" s="166"/>
      <c r="I145" s="165"/>
    </row>
    <row r="146" spans="1:8" ht="12">
      <c r="A146" s="164">
        <v>10</v>
      </c>
      <c r="B146" s="163">
        <v>42991</v>
      </c>
      <c r="C146" s="161" t="s">
        <v>103</v>
      </c>
      <c r="D146" s="167" t="s">
        <v>94</v>
      </c>
      <c r="E146" s="161">
        <v>127</v>
      </c>
      <c r="F146" s="160"/>
      <c r="G146" s="160"/>
      <c r="H146" s="168"/>
    </row>
    <row r="147" spans="1:9" ht="12">
      <c r="A147" s="146">
        <v>2</v>
      </c>
      <c r="B147" s="149" t="s">
        <v>108</v>
      </c>
      <c r="C147" s="147" t="s">
        <v>103</v>
      </c>
      <c r="D147" s="156" t="s">
        <v>94</v>
      </c>
      <c r="E147" s="147">
        <v>122</v>
      </c>
      <c r="F147" s="145"/>
      <c r="G147" s="145"/>
      <c r="H147" s="166"/>
      <c r="I147" s="165"/>
    </row>
    <row r="148" spans="1:9" ht="12">
      <c r="A148" s="157">
        <v>4</v>
      </c>
      <c r="B148" s="149" t="s">
        <v>107</v>
      </c>
      <c r="C148" s="147" t="s">
        <v>93</v>
      </c>
      <c r="D148" s="156" t="s">
        <v>94</v>
      </c>
      <c r="E148" s="147">
        <v>139</v>
      </c>
      <c r="F148" s="166"/>
      <c r="G148" s="145"/>
      <c r="H148" s="166"/>
      <c r="I148" s="165"/>
    </row>
    <row r="149" spans="1:8" ht="12">
      <c r="A149" s="155">
        <v>2</v>
      </c>
      <c r="B149" s="154" t="s">
        <v>106</v>
      </c>
      <c r="C149" s="152" t="s">
        <v>105</v>
      </c>
      <c r="D149" s="153" t="s">
        <v>94</v>
      </c>
      <c r="E149" s="152">
        <v>121</v>
      </c>
      <c r="F149" s="168"/>
      <c r="G149" s="150"/>
      <c r="H149" s="168"/>
    </row>
    <row r="150" spans="1:9" ht="12">
      <c r="A150" s="146">
        <v>3</v>
      </c>
      <c r="B150" s="149">
        <v>43018</v>
      </c>
      <c r="C150" s="147" t="s">
        <v>105</v>
      </c>
      <c r="D150" s="148" t="s">
        <v>94</v>
      </c>
      <c r="E150" s="147">
        <v>133</v>
      </c>
      <c r="F150" s="166"/>
      <c r="G150" s="145"/>
      <c r="H150" s="146"/>
      <c r="I150" s="165"/>
    </row>
    <row r="151" spans="1:9" ht="12">
      <c r="A151" s="164">
        <v>5</v>
      </c>
      <c r="B151" s="163" t="s">
        <v>104</v>
      </c>
      <c r="C151" s="161" t="s">
        <v>103</v>
      </c>
      <c r="D151" s="162" t="s">
        <v>92</v>
      </c>
      <c r="E151" s="161">
        <v>164</v>
      </c>
      <c r="F151" s="159"/>
      <c r="G151" s="160"/>
      <c r="H151" s="159" t="s">
        <v>102</v>
      </c>
      <c r="I151" s="158"/>
    </row>
    <row r="152" spans="1:9" ht="12">
      <c r="A152" s="146"/>
      <c r="B152" s="156" t="s">
        <v>101</v>
      </c>
      <c r="C152" s="147" t="s">
        <v>93</v>
      </c>
      <c r="D152" s="148"/>
      <c r="E152" s="147"/>
      <c r="F152" s="166"/>
      <c r="G152" s="145"/>
      <c r="H152" s="166" t="s">
        <v>100</v>
      </c>
      <c r="I152" s="165"/>
    </row>
    <row r="153" spans="1:9" ht="12">
      <c r="A153" s="164">
        <v>4</v>
      </c>
      <c r="B153" s="167" t="s">
        <v>99</v>
      </c>
      <c r="C153" s="161" t="s">
        <v>97</v>
      </c>
      <c r="D153" s="162" t="s">
        <v>92</v>
      </c>
      <c r="E153" s="161">
        <v>158</v>
      </c>
      <c r="F153" s="159"/>
      <c r="G153" s="160"/>
      <c r="H153" s="159"/>
      <c r="I153" s="158"/>
    </row>
    <row r="154" spans="1:9" ht="12">
      <c r="A154" s="146">
        <v>5</v>
      </c>
      <c r="B154" s="149">
        <v>43034</v>
      </c>
      <c r="C154" s="161" t="s">
        <v>97</v>
      </c>
      <c r="D154" s="148" t="s">
        <v>92</v>
      </c>
      <c r="E154" s="147">
        <v>143</v>
      </c>
      <c r="F154" s="166"/>
      <c r="G154" s="145"/>
      <c r="H154" s="166" t="s">
        <v>98</v>
      </c>
      <c r="I154" s="165"/>
    </row>
    <row r="155" spans="1:9" ht="12">
      <c r="A155" s="164">
        <v>10</v>
      </c>
      <c r="B155" s="163">
        <v>43034</v>
      </c>
      <c r="C155" s="161" t="s">
        <v>97</v>
      </c>
      <c r="D155" s="162" t="s">
        <v>92</v>
      </c>
      <c r="E155" s="161">
        <v>152</v>
      </c>
      <c r="F155" s="159"/>
      <c r="G155" s="160"/>
      <c r="H155" s="159" t="s">
        <v>96</v>
      </c>
      <c r="I155" s="158"/>
    </row>
    <row r="156" spans="1:7" ht="12">
      <c r="A156" s="157">
        <v>1</v>
      </c>
      <c r="B156" s="149" t="s">
        <v>95</v>
      </c>
      <c r="C156" s="147" t="s">
        <v>93</v>
      </c>
      <c r="D156" s="156" t="s">
        <v>94</v>
      </c>
      <c r="E156" s="147">
        <v>167</v>
      </c>
      <c r="F156" s="146"/>
      <c r="G156" s="145"/>
    </row>
    <row r="157" spans="1:7" ht="12">
      <c r="A157" s="155">
        <v>1</v>
      </c>
      <c r="B157" s="154">
        <v>43069</v>
      </c>
      <c r="C157" s="152" t="s">
        <v>93</v>
      </c>
      <c r="D157" s="153" t="s">
        <v>94</v>
      </c>
      <c r="E157" s="152">
        <v>142</v>
      </c>
      <c r="F157" s="151"/>
      <c r="G157" s="150"/>
    </row>
    <row r="158" spans="1:7" ht="12">
      <c r="A158" s="146">
        <v>3</v>
      </c>
      <c r="B158" s="149">
        <v>43069</v>
      </c>
      <c r="C158" s="147" t="s">
        <v>93</v>
      </c>
      <c r="D158" s="148" t="s">
        <v>92</v>
      </c>
      <c r="E158" s="147">
        <v>136</v>
      </c>
      <c r="F158" s="146"/>
      <c r="G158" s="145"/>
    </row>
    <row r="159" ht="12">
      <c r="A159" s="144" t="s">
        <v>91</v>
      </c>
    </row>
    <row r="160" ht="12">
      <c r="A160" s="144" t="s">
        <v>90</v>
      </c>
    </row>
    <row r="161" spans="1:2" ht="12">
      <c r="A161" s="144" t="s">
        <v>89</v>
      </c>
      <c r="B161" s="144" t="s">
        <v>88</v>
      </c>
    </row>
    <row r="162" ht="12">
      <c r="A162" s="144" t="s">
        <v>87</v>
      </c>
    </row>
    <row r="163" spans="1:2" ht="12">
      <c r="A163" s="144" t="s">
        <v>86</v>
      </c>
      <c r="B163" s="144" t="s">
        <v>85</v>
      </c>
    </row>
  </sheetData>
  <sheetProtection/>
  <printOptions/>
  <pageMargins left="0.19" right="0"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O177"/>
  <sheetViews>
    <sheetView zoomScalePageLayoutView="0" workbookViewId="0" topLeftCell="A1">
      <selection activeCell="L27" sqref="L27"/>
    </sheetView>
  </sheetViews>
  <sheetFormatPr defaultColWidth="8.8515625" defaultRowHeight="15"/>
  <cols>
    <col min="1" max="1" width="6.140625" style="144" customWidth="1"/>
    <col min="2" max="2" width="13.421875" style="144" customWidth="1"/>
    <col min="3" max="3" width="8.8515625" style="144" customWidth="1"/>
    <col min="4" max="4" width="5.140625" style="144" customWidth="1"/>
    <col min="5" max="5" width="11.421875" style="144" customWidth="1"/>
    <col min="6" max="6" width="12.8515625" style="152" customWidth="1"/>
    <col min="7" max="16384" width="8.8515625" style="144" customWidth="1"/>
  </cols>
  <sheetData>
    <row r="2" ht="12">
      <c r="B2" s="144" t="s">
        <v>212</v>
      </c>
    </row>
    <row r="4" spans="2:5" ht="12">
      <c r="B4" s="144" t="s">
        <v>211</v>
      </c>
      <c r="D4" s="197"/>
      <c r="E4" s="144">
        <v>2018</v>
      </c>
    </row>
    <row r="6" ht="12">
      <c r="A6" s="144" t="s">
        <v>210</v>
      </c>
    </row>
    <row r="7" ht="12">
      <c r="B7" s="144" t="s">
        <v>209</v>
      </c>
    </row>
    <row r="8" ht="12">
      <c r="B8" s="144" t="s">
        <v>208</v>
      </c>
    </row>
    <row r="9" ht="12">
      <c r="O9" s="196"/>
    </row>
    <row r="10" ht="12">
      <c r="A10" s="144" t="s">
        <v>207</v>
      </c>
    </row>
    <row r="12" ht="12">
      <c r="G12" s="158"/>
    </row>
    <row r="13" spans="1:11" s="152" customFormat="1" ht="12">
      <c r="A13" s="155" t="s">
        <v>206</v>
      </c>
      <c r="B13" s="155" t="s">
        <v>205</v>
      </c>
      <c r="C13" s="155" t="s">
        <v>204</v>
      </c>
      <c r="D13" s="155" t="s">
        <v>92</v>
      </c>
      <c r="E13" s="155" t="s">
        <v>203</v>
      </c>
      <c r="F13" s="157" t="s">
        <v>199</v>
      </c>
      <c r="G13" s="169" t="s">
        <v>201</v>
      </c>
      <c r="H13" s="157"/>
      <c r="I13" s="195" t="s">
        <v>200</v>
      </c>
      <c r="J13" s="195"/>
      <c r="K13" s="194"/>
    </row>
    <row r="14" spans="1:11" s="152" customFormat="1" ht="12">
      <c r="A14" s="169" t="s">
        <v>196</v>
      </c>
      <c r="B14" s="169"/>
      <c r="C14" s="193" t="s">
        <v>198</v>
      </c>
      <c r="D14" s="169" t="s">
        <v>94</v>
      </c>
      <c r="E14" s="169" t="s">
        <v>197</v>
      </c>
      <c r="F14" s="151"/>
      <c r="G14" s="167"/>
      <c r="H14" s="164"/>
      <c r="I14" s="161"/>
      <c r="J14" s="161"/>
      <c r="K14" s="192"/>
    </row>
    <row r="15" spans="1:12" ht="12.75" customHeight="1">
      <c r="A15" s="157">
        <v>7</v>
      </c>
      <c r="B15" s="201">
        <v>43171</v>
      </c>
      <c r="C15" s="147" t="s">
        <v>93</v>
      </c>
      <c r="D15" s="156" t="s">
        <v>92</v>
      </c>
      <c r="E15" s="147">
        <v>161</v>
      </c>
      <c r="F15" s="206">
        <v>0.66</v>
      </c>
      <c r="G15" s="145"/>
      <c r="H15" s="166" t="s">
        <v>227</v>
      </c>
      <c r="I15" s="165"/>
      <c r="J15" s="165"/>
      <c r="K15" s="188"/>
      <c r="L15" s="168"/>
    </row>
    <row r="16" spans="1:11" ht="12.75" customHeight="1">
      <c r="A16" s="155">
        <v>1</v>
      </c>
      <c r="B16" s="201">
        <v>43171</v>
      </c>
      <c r="C16" s="147" t="s">
        <v>93</v>
      </c>
      <c r="D16" s="153" t="s">
        <v>92</v>
      </c>
      <c r="E16" s="152">
        <v>151</v>
      </c>
      <c r="F16" s="200">
        <v>0.66</v>
      </c>
      <c r="G16" s="150"/>
      <c r="H16" s="168" t="s">
        <v>244</v>
      </c>
      <c r="K16" s="188"/>
    </row>
    <row r="17" spans="1:11" ht="12.75" customHeight="1">
      <c r="A17" s="146">
        <v>2</v>
      </c>
      <c r="B17" s="201">
        <v>43171</v>
      </c>
      <c r="C17" s="147" t="s">
        <v>93</v>
      </c>
      <c r="D17" s="148" t="s">
        <v>94</v>
      </c>
      <c r="E17" s="147">
        <v>72</v>
      </c>
      <c r="F17" s="206">
        <v>0.66</v>
      </c>
      <c r="G17" s="145"/>
      <c r="H17" s="146"/>
      <c r="I17" s="165"/>
      <c r="J17" s="165"/>
      <c r="K17" s="188"/>
    </row>
    <row r="18" spans="1:11" ht="12.75" customHeight="1">
      <c r="A18" s="164"/>
      <c r="B18" s="201">
        <v>43537</v>
      </c>
      <c r="C18" s="180" t="s">
        <v>222</v>
      </c>
      <c r="D18" s="162"/>
      <c r="E18" s="161"/>
      <c r="F18" s="203">
        <v>1</v>
      </c>
      <c r="G18" s="160"/>
      <c r="H18" s="217" t="s">
        <v>100</v>
      </c>
      <c r="I18" s="158"/>
      <c r="J18" s="158"/>
      <c r="K18" s="187"/>
    </row>
    <row r="19" spans="1:11" ht="12.75" customHeight="1">
      <c r="A19" s="164">
        <v>2</v>
      </c>
      <c r="B19" s="201">
        <v>43173</v>
      </c>
      <c r="C19" s="147" t="s">
        <v>119</v>
      </c>
      <c r="D19" s="162" t="s">
        <v>92</v>
      </c>
      <c r="E19" s="161">
        <v>123</v>
      </c>
      <c r="F19" s="203">
        <v>1</v>
      </c>
      <c r="G19" s="160"/>
      <c r="H19" s="159"/>
      <c r="I19" s="158"/>
      <c r="J19" s="158"/>
      <c r="K19" s="187"/>
    </row>
    <row r="20" spans="1:11" ht="12.75" customHeight="1">
      <c r="A20" s="164"/>
      <c r="B20" s="201">
        <v>43539</v>
      </c>
      <c r="C20" s="180" t="s">
        <v>222</v>
      </c>
      <c r="D20" s="162"/>
      <c r="E20" s="161"/>
      <c r="F20" s="203">
        <v>1</v>
      </c>
      <c r="G20" s="160"/>
      <c r="H20" s="202" t="s">
        <v>100</v>
      </c>
      <c r="I20" s="158"/>
      <c r="J20" s="158"/>
      <c r="K20" s="187"/>
    </row>
    <row r="21" spans="1:11" ht="12.75" customHeight="1">
      <c r="A21" s="164"/>
      <c r="B21" s="201">
        <v>43540</v>
      </c>
      <c r="C21" s="180" t="s">
        <v>222</v>
      </c>
      <c r="D21" s="162"/>
      <c r="E21" s="161"/>
      <c r="F21" s="203">
        <v>1</v>
      </c>
      <c r="G21" s="160"/>
      <c r="H21" s="202" t="s">
        <v>100</v>
      </c>
      <c r="I21" s="158"/>
      <c r="J21" s="158"/>
      <c r="K21" s="187"/>
    </row>
    <row r="22" spans="1:11" ht="12.75" customHeight="1">
      <c r="A22" s="164"/>
      <c r="B22" s="201">
        <v>43546</v>
      </c>
      <c r="C22" s="180" t="s">
        <v>93</v>
      </c>
      <c r="D22" s="162"/>
      <c r="E22" s="161"/>
      <c r="F22" s="203">
        <v>1</v>
      </c>
      <c r="G22" s="160"/>
      <c r="H22" s="202" t="s">
        <v>100</v>
      </c>
      <c r="I22" s="158"/>
      <c r="J22" s="158"/>
      <c r="K22" s="187"/>
    </row>
    <row r="23" spans="1:11" ht="12.75" customHeight="1">
      <c r="A23" s="164">
        <v>7</v>
      </c>
      <c r="B23" s="201">
        <v>43209</v>
      </c>
      <c r="C23" s="147" t="s">
        <v>93</v>
      </c>
      <c r="D23" s="162" t="s">
        <v>92</v>
      </c>
      <c r="E23" s="161">
        <v>132</v>
      </c>
      <c r="F23" s="203">
        <v>1</v>
      </c>
      <c r="G23" s="160"/>
      <c r="H23" s="159" t="s">
        <v>243</v>
      </c>
      <c r="I23" s="158"/>
      <c r="J23" s="158"/>
      <c r="K23" s="187"/>
    </row>
    <row r="24" spans="1:11" ht="12.75" customHeight="1">
      <c r="A24" s="151"/>
      <c r="B24" s="201">
        <v>43581</v>
      </c>
      <c r="C24" s="180" t="s">
        <v>218</v>
      </c>
      <c r="D24" s="162"/>
      <c r="E24" s="161"/>
      <c r="F24" s="203">
        <v>1</v>
      </c>
      <c r="G24" s="160"/>
      <c r="H24" s="202" t="s">
        <v>100</v>
      </c>
      <c r="I24" s="158"/>
      <c r="J24" s="158"/>
      <c r="K24" s="187"/>
    </row>
    <row r="25" spans="1:11" ht="12.75" customHeight="1">
      <c r="A25" s="151"/>
      <c r="B25" s="201">
        <v>43582</v>
      </c>
      <c r="C25" s="180" t="s">
        <v>218</v>
      </c>
      <c r="D25" s="162"/>
      <c r="E25" s="161"/>
      <c r="F25" s="203">
        <v>1</v>
      </c>
      <c r="G25" s="160"/>
      <c r="H25" s="202" t="s">
        <v>100</v>
      </c>
      <c r="I25" s="158"/>
      <c r="J25" s="158"/>
      <c r="K25" s="187"/>
    </row>
    <row r="26" spans="1:11" ht="12.75" customHeight="1">
      <c r="A26" s="216">
        <v>9</v>
      </c>
      <c r="B26" s="201">
        <v>43221</v>
      </c>
      <c r="C26" s="180" t="s">
        <v>130</v>
      </c>
      <c r="D26" s="156" t="s">
        <v>92</v>
      </c>
      <c r="E26" s="147">
        <v>130</v>
      </c>
      <c r="F26" s="206">
        <v>1</v>
      </c>
      <c r="G26" s="145"/>
      <c r="H26" s="166" t="s">
        <v>242</v>
      </c>
      <c r="I26" s="165"/>
      <c r="J26" s="165"/>
      <c r="K26" s="188"/>
    </row>
    <row r="27" spans="1:11" ht="12.75" customHeight="1">
      <c r="A27" s="155">
        <v>6</v>
      </c>
      <c r="B27" s="201">
        <v>43221</v>
      </c>
      <c r="C27" s="180" t="s">
        <v>130</v>
      </c>
      <c r="D27" s="153" t="s">
        <v>94</v>
      </c>
      <c r="E27" s="152">
        <v>99</v>
      </c>
      <c r="F27" s="200">
        <v>1</v>
      </c>
      <c r="G27" s="150"/>
      <c r="H27" s="168" t="s">
        <v>227</v>
      </c>
      <c r="K27" s="188"/>
    </row>
    <row r="28" spans="1:11" ht="12.75" customHeight="1">
      <c r="A28" s="157"/>
      <c r="B28" s="201">
        <v>43588</v>
      </c>
      <c r="C28" s="180" t="s">
        <v>93</v>
      </c>
      <c r="D28" s="153"/>
      <c r="E28" s="152"/>
      <c r="F28" s="200">
        <v>1</v>
      </c>
      <c r="G28" s="150"/>
      <c r="H28" s="208" t="s">
        <v>100</v>
      </c>
      <c r="K28" s="188"/>
    </row>
    <row r="29" spans="1:11" ht="12.75" customHeight="1">
      <c r="A29" s="157"/>
      <c r="B29" s="201">
        <v>43595</v>
      </c>
      <c r="C29" s="180" t="s">
        <v>103</v>
      </c>
      <c r="D29" s="153"/>
      <c r="E29" s="152"/>
      <c r="F29" s="200">
        <v>1</v>
      </c>
      <c r="G29" s="150"/>
      <c r="H29" s="208" t="s">
        <v>100</v>
      </c>
      <c r="K29" s="188"/>
    </row>
    <row r="30" spans="1:11" ht="12.75" customHeight="1">
      <c r="A30" s="146">
        <v>6</v>
      </c>
      <c r="B30" s="201">
        <v>43235</v>
      </c>
      <c r="C30" s="180" t="s">
        <v>130</v>
      </c>
      <c r="D30" s="148"/>
      <c r="E30" s="147">
        <v>130</v>
      </c>
      <c r="F30" s="206">
        <v>1</v>
      </c>
      <c r="G30" s="145"/>
      <c r="H30" s="146"/>
      <c r="I30" s="165"/>
      <c r="J30" s="165"/>
      <c r="K30" s="188"/>
    </row>
    <row r="31" spans="1:11" ht="12.75" customHeight="1">
      <c r="A31" s="164"/>
      <c r="B31" s="201">
        <v>43603</v>
      </c>
      <c r="C31" s="180" t="s">
        <v>93</v>
      </c>
      <c r="D31" s="162"/>
      <c r="E31" s="161"/>
      <c r="F31" s="203">
        <v>1</v>
      </c>
      <c r="G31" s="160"/>
      <c r="H31" s="174" t="s">
        <v>100</v>
      </c>
      <c r="I31" s="158"/>
      <c r="J31" s="158"/>
      <c r="K31" s="187"/>
    </row>
    <row r="32" spans="1:11" ht="12.75" customHeight="1">
      <c r="A32" s="164">
        <v>1</v>
      </c>
      <c r="B32" s="201">
        <v>43242</v>
      </c>
      <c r="C32" s="180" t="s">
        <v>103</v>
      </c>
      <c r="D32" s="162" t="s">
        <v>92</v>
      </c>
      <c r="E32" s="161">
        <v>132</v>
      </c>
      <c r="F32" s="203">
        <v>1</v>
      </c>
      <c r="G32" s="160"/>
      <c r="H32" s="159" t="s">
        <v>241</v>
      </c>
      <c r="I32" s="158"/>
      <c r="J32" s="158"/>
      <c r="K32" s="187"/>
    </row>
    <row r="33" spans="1:11" ht="12.75" customHeight="1">
      <c r="A33" s="146">
        <v>1</v>
      </c>
      <c r="B33" s="201">
        <v>43242</v>
      </c>
      <c r="C33" s="180" t="s">
        <v>103</v>
      </c>
      <c r="D33" s="148" t="s">
        <v>92</v>
      </c>
      <c r="E33" s="147">
        <v>136</v>
      </c>
      <c r="F33" s="206">
        <v>1</v>
      </c>
      <c r="G33" s="145"/>
      <c r="H33" s="166" t="s">
        <v>240</v>
      </c>
      <c r="I33" s="165"/>
      <c r="J33" s="165"/>
      <c r="K33" s="188"/>
    </row>
    <row r="34" spans="1:11" ht="12.75" customHeight="1">
      <c r="A34" s="164">
        <v>2</v>
      </c>
      <c r="B34" s="201">
        <v>43242</v>
      </c>
      <c r="C34" s="180" t="s">
        <v>103</v>
      </c>
      <c r="D34" s="162" t="s">
        <v>94</v>
      </c>
      <c r="E34" s="161">
        <v>153</v>
      </c>
      <c r="F34" s="203">
        <v>1</v>
      </c>
      <c r="G34" s="160"/>
      <c r="H34" s="159"/>
      <c r="I34" s="158"/>
      <c r="J34" s="158"/>
      <c r="K34" s="187"/>
    </row>
    <row r="35" spans="1:11" ht="12.75" customHeight="1">
      <c r="A35" s="146">
        <v>2</v>
      </c>
      <c r="B35" s="201">
        <v>43242</v>
      </c>
      <c r="C35" s="180" t="s">
        <v>103</v>
      </c>
      <c r="D35" s="148" t="s">
        <v>94</v>
      </c>
      <c r="E35" s="147">
        <v>145</v>
      </c>
      <c r="F35" s="206">
        <v>1</v>
      </c>
      <c r="G35" s="145"/>
      <c r="H35" s="166" t="s">
        <v>227</v>
      </c>
      <c r="I35" s="165"/>
      <c r="J35" s="165"/>
      <c r="K35" s="188"/>
    </row>
    <row r="36" spans="1:11" ht="12.75" customHeight="1">
      <c r="A36" s="164">
        <v>12</v>
      </c>
      <c r="B36" s="211">
        <v>43242</v>
      </c>
      <c r="C36" s="173" t="s">
        <v>103</v>
      </c>
      <c r="D36" s="204" t="s">
        <v>92</v>
      </c>
      <c r="E36" s="161">
        <v>146.5</v>
      </c>
      <c r="F36" s="203">
        <v>1</v>
      </c>
      <c r="G36" s="160"/>
      <c r="H36" s="159"/>
      <c r="I36" s="158"/>
      <c r="J36" s="158"/>
      <c r="K36" s="187"/>
    </row>
    <row r="37" spans="1:11" ht="12.75" customHeight="1">
      <c r="A37" s="151">
        <v>1</v>
      </c>
      <c r="B37" s="201">
        <v>43244</v>
      </c>
      <c r="C37" s="180" t="s">
        <v>103</v>
      </c>
      <c r="D37" s="207" t="s">
        <v>92</v>
      </c>
      <c r="E37" s="147">
        <v>143</v>
      </c>
      <c r="F37" s="206">
        <v>1</v>
      </c>
      <c r="G37" s="145"/>
      <c r="H37" s="166"/>
      <c r="I37" s="165"/>
      <c r="J37" s="165"/>
      <c r="K37" s="188"/>
    </row>
    <row r="38" spans="1:11" ht="12.75" customHeight="1">
      <c r="A38" s="157">
        <v>1</v>
      </c>
      <c r="B38" s="214">
        <v>43244</v>
      </c>
      <c r="C38" s="175" t="s">
        <v>103</v>
      </c>
      <c r="D38" s="176" t="s">
        <v>94</v>
      </c>
      <c r="E38" s="152">
        <v>107</v>
      </c>
      <c r="F38" s="200">
        <v>1</v>
      </c>
      <c r="G38" s="160"/>
      <c r="H38" s="159"/>
      <c r="I38" s="158"/>
      <c r="J38" s="158"/>
      <c r="K38" s="187"/>
    </row>
    <row r="39" spans="1:11" ht="12.75" customHeight="1">
      <c r="A39" s="146">
        <v>2</v>
      </c>
      <c r="B39" s="201">
        <v>43244</v>
      </c>
      <c r="C39" s="180" t="s">
        <v>103</v>
      </c>
      <c r="D39" s="172" t="s">
        <v>94</v>
      </c>
      <c r="E39" s="147">
        <v>135</v>
      </c>
      <c r="F39" s="206">
        <v>1</v>
      </c>
      <c r="G39" s="145"/>
      <c r="H39" s="166"/>
      <c r="I39" s="165"/>
      <c r="J39" s="165"/>
      <c r="K39" s="188"/>
    </row>
    <row r="40" spans="1:11" ht="12.75" customHeight="1">
      <c r="A40" s="157"/>
      <c r="B40" s="201">
        <v>43614</v>
      </c>
      <c r="C40" s="180" t="s">
        <v>119</v>
      </c>
      <c r="D40" s="172"/>
      <c r="E40" s="147"/>
      <c r="F40" s="206">
        <v>1</v>
      </c>
      <c r="G40" s="145"/>
      <c r="H40" s="205" t="s">
        <v>100</v>
      </c>
      <c r="I40" s="165"/>
      <c r="J40" s="165"/>
      <c r="K40" s="187"/>
    </row>
    <row r="41" spans="1:11" ht="12.75" customHeight="1">
      <c r="A41" s="157">
        <v>6</v>
      </c>
      <c r="B41" s="201">
        <v>43257</v>
      </c>
      <c r="C41" s="180" t="s">
        <v>103</v>
      </c>
      <c r="D41" s="172" t="s">
        <v>94</v>
      </c>
      <c r="E41" s="147">
        <v>167</v>
      </c>
      <c r="F41" s="206">
        <v>0.66</v>
      </c>
      <c r="G41" s="145"/>
      <c r="H41" s="205" t="s">
        <v>239</v>
      </c>
      <c r="I41" s="165"/>
      <c r="J41" s="165"/>
      <c r="K41" s="187"/>
    </row>
    <row r="42" spans="1:11" ht="12.75" customHeight="1">
      <c r="A42" s="155">
        <v>6</v>
      </c>
      <c r="B42" s="201">
        <v>43257</v>
      </c>
      <c r="C42" s="180" t="s">
        <v>103</v>
      </c>
      <c r="D42" s="209" t="s">
        <v>94</v>
      </c>
      <c r="E42" s="152">
        <v>150</v>
      </c>
      <c r="F42" s="200">
        <v>0.66</v>
      </c>
      <c r="G42" s="150"/>
      <c r="H42" s="208" t="s">
        <v>213</v>
      </c>
      <c r="K42" s="188"/>
    </row>
    <row r="43" spans="1:11" ht="12.75" customHeight="1">
      <c r="A43" s="157"/>
      <c r="B43" s="201">
        <v>43624</v>
      </c>
      <c r="C43" s="180" t="s">
        <v>103</v>
      </c>
      <c r="D43" s="209"/>
      <c r="E43" s="152"/>
      <c r="F43" s="200">
        <v>1</v>
      </c>
      <c r="G43" s="150"/>
      <c r="H43" s="208" t="s">
        <v>100</v>
      </c>
      <c r="K43" s="187"/>
    </row>
    <row r="44" spans="1:11" ht="12.75" customHeight="1">
      <c r="A44" s="146">
        <v>9</v>
      </c>
      <c r="B44" s="201">
        <v>43263</v>
      </c>
      <c r="C44" s="180" t="s">
        <v>222</v>
      </c>
      <c r="D44" s="148" t="s">
        <v>92</v>
      </c>
      <c r="E44" s="147">
        <v>140</v>
      </c>
      <c r="F44" s="206">
        <v>1</v>
      </c>
      <c r="G44" s="145"/>
      <c r="H44" s="146"/>
      <c r="I44" s="165"/>
      <c r="J44" s="165"/>
      <c r="K44" s="187"/>
    </row>
    <row r="45" spans="1:11" ht="12.75" customHeight="1">
      <c r="A45" s="164">
        <v>5</v>
      </c>
      <c r="B45" s="201">
        <v>43263</v>
      </c>
      <c r="C45" s="180" t="s">
        <v>222</v>
      </c>
      <c r="D45" s="162" t="s">
        <v>94</v>
      </c>
      <c r="E45" s="161">
        <v>138</v>
      </c>
      <c r="F45" s="203">
        <v>1</v>
      </c>
      <c r="G45" s="160"/>
      <c r="H45" s="159"/>
      <c r="I45" s="158"/>
      <c r="J45" s="158"/>
      <c r="K45" s="188"/>
    </row>
    <row r="46" spans="1:11" ht="12.75" customHeight="1">
      <c r="A46" s="146">
        <v>12</v>
      </c>
      <c r="B46" s="201">
        <v>43265</v>
      </c>
      <c r="C46" s="180" t="s">
        <v>222</v>
      </c>
      <c r="D46" s="148" t="s">
        <v>92</v>
      </c>
      <c r="E46" s="147">
        <v>125</v>
      </c>
      <c r="F46" s="206">
        <v>1</v>
      </c>
      <c r="G46" s="145"/>
      <c r="H46" s="166"/>
      <c r="I46" s="165"/>
      <c r="J46" s="165"/>
      <c r="K46" s="187"/>
    </row>
    <row r="47" spans="1:11" ht="12.75" customHeight="1">
      <c r="A47" s="164">
        <v>11</v>
      </c>
      <c r="B47" s="201">
        <v>43265</v>
      </c>
      <c r="C47" s="180" t="s">
        <v>222</v>
      </c>
      <c r="D47" s="162" t="s">
        <v>92</v>
      </c>
      <c r="E47" s="161">
        <v>138</v>
      </c>
      <c r="F47" s="203">
        <v>1</v>
      </c>
      <c r="G47" s="160"/>
      <c r="H47" s="159"/>
      <c r="I47" s="158"/>
      <c r="J47" s="158"/>
      <c r="K47" s="188"/>
    </row>
    <row r="48" spans="1:11" ht="12.75" customHeight="1">
      <c r="A48" s="146">
        <v>11</v>
      </c>
      <c r="B48" s="201">
        <v>43265</v>
      </c>
      <c r="C48" s="180" t="s">
        <v>238</v>
      </c>
      <c r="D48" s="148" t="s">
        <v>94</v>
      </c>
      <c r="E48" s="147">
        <v>154</v>
      </c>
      <c r="F48" s="206">
        <v>1</v>
      </c>
      <c r="G48" s="145"/>
      <c r="H48" s="166" t="s">
        <v>237</v>
      </c>
      <c r="I48" s="165"/>
      <c r="J48" s="165"/>
      <c r="K48" s="187"/>
    </row>
    <row r="49" spans="1:11" ht="12.75" customHeight="1">
      <c r="A49" s="164">
        <v>2</v>
      </c>
      <c r="B49" s="211">
        <v>43265</v>
      </c>
      <c r="C49" s="173" t="s">
        <v>222</v>
      </c>
      <c r="D49" s="162" t="s">
        <v>94</v>
      </c>
      <c r="E49" s="161">
        <v>152</v>
      </c>
      <c r="F49" s="203">
        <v>1</v>
      </c>
      <c r="G49" s="160"/>
      <c r="H49" s="159" t="s">
        <v>213</v>
      </c>
      <c r="I49" s="158"/>
      <c r="J49" s="158"/>
      <c r="K49" s="190"/>
    </row>
    <row r="50" spans="1:11" ht="12.75" customHeight="1">
      <c r="A50" s="151">
        <v>2</v>
      </c>
      <c r="B50" s="201">
        <v>43265</v>
      </c>
      <c r="C50" s="180" t="s">
        <v>222</v>
      </c>
      <c r="D50" s="148" t="s">
        <v>94</v>
      </c>
      <c r="E50" s="147"/>
      <c r="F50" s="206">
        <v>1</v>
      </c>
      <c r="G50" s="145"/>
      <c r="H50" s="166"/>
      <c r="I50" s="165"/>
      <c r="J50" s="165"/>
      <c r="K50" s="187"/>
    </row>
    <row r="51" spans="1:11" ht="12.75" customHeight="1">
      <c r="A51" s="157">
        <v>2</v>
      </c>
      <c r="B51" s="214">
        <v>43265</v>
      </c>
      <c r="C51" s="175" t="s">
        <v>222</v>
      </c>
      <c r="D51" s="169" t="s">
        <v>92</v>
      </c>
      <c r="E51" s="152">
        <v>130</v>
      </c>
      <c r="F51" s="200">
        <v>1</v>
      </c>
      <c r="G51" s="160"/>
      <c r="H51" s="159"/>
      <c r="I51" s="158"/>
      <c r="J51" s="158"/>
      <c r="K51" s="190"/>
    </row>
    <row r="52" spans="1:11" ht="12.75" customHeight="1">
      <c r="A52" s="157"/>
      <c r="B52" s="214">
        <v>43635</v>
      </c>
      <c r="C52" s="175" t="s">
        <v>105</v>
      </c>
      <c r="D52" s="169"/>
      <c r="E52" s="152"/>
      <c r="F52" s="200">
        <v>1</v>
      </c>
      <c r="G52" s="160"/>
      <c r="H52" s="202" t="s">
        <v>100</v>
      </c>
      <c r="I52" s="158"/>
      <c r="J52" s="158"/>
      <c r="K52" s="215"/>
    </row>
    <row r="53" spans="1:11" ht="12.75" customHeight="1">
      <c r="A53" s="157"/>
      <c r="B53" s="214">
        <v>43637</v>
      </c>
      <c r="C53" s="175" t="s">
        <v>103</v>
      </c>
      <c r="D53" s="169"/>
      <c r="E53" s="152"/>
      <c r="F53" s="200">
        <v>0.66</v>
      </c>
      <c r="G53" s="160"/>
      <c r="H53" s="202" t="s">
        <v>100</v>
      </c>
      <c r="I53" s="158"/>
      <c r="J53" s="158"/>
      <c r="K53" s="215"/>
    </row>
    <row r="54" spans="1:11" ht="12.75" customHeight="1">
      <c r="A54" s="146">
        <v>10</v>
      </c>
      <c r="B54" s="201">
        <v>43279</v>
      </c>
      <c r="C54" s="180" t="s">
        <v>93</v>
      </c>
      <c r="D54" s="156" t="s">
        <v>94</v>
      </c>
      <c r="E54" s="147">
        <v>152</v>
      </c>
      <c r="F54" s="206">
        <v>1</v>
      </c>
      <c r="G54" s="145"/>
      <c r="H54" s="166" t="s">
        <v>227</v>
      </c>
      <c r="I54" s="165"/>
      <c r="J54" s="165"/>
      <c r="K54" s="187"/>
    </row>
    <row r="55" spans="1:11" ht="12.75" customHeight="1">
      <c r="A55" s="157">
        <v>1</v>
      </c>
      <c r="B55" s="201">
        <v>43304</v>
      </c>
      <c r="C55" s="180" t="s">
        <v>218</v>
      </c>
      <c r="D55" s="156" t="s">
        <v>92</v>
      </c>
      <c r="E55" s="147">
        <v>120</v>
      </c>
      <c r="F55" s="206">
        <v>0.66</v>
      </c>
      <c r="G55" s="145"/>
      <c r="H55" s="166" t="s">
        <v>236</v>
      </c>
      <c r="I55" s="165"/>
      <c r="J55" s="165"/>
      <c r="K55" s="188"/>
    </row>
    <row r="56" spans="1:11" ht="12.75" customHeight="1">
      <c r="A56" s="157"/>
      <c r="B56" s="201">
        <v>43670</v>
      </c>
      <c r="C56" s="180" t="s">
        <v>218</v>
      </c>
      <c r="D56" s="169"/>
      <c r="E56" s="152"/>
      <c r="F56" s="200">
        <v>1</v>
      </c>
      <c r="G56" s="150"/>
      <c r="H56" s="208" t="s">
        <v>100</v>
      </c>
      <c r="I56" s="158"/>
      <c r="J56" s="158"/>
      <c r="K56" s="187"/>
    </row>
    <row r="57" spans="1:11" ht="12.75" customHeight="1">
      <c r="A57" s="155">
        <v>6</v>
      </c>
      <c r="B57" s="201">
        <v>43307</v>
      </c>
      <c r="C57" s="172" t="s">
        <v>222</v>
      </c>
      <c r="D57" s="153" t="s">
        <v>94</v>
      </c>
      <c r="E57" s="152">
        <v>151</v>
      </c>
      <c r="F57" s="200">
        <v>1</v>
      </c>
      <c r="G57" s="150"/>
      <c r="H57" s="168" t="s">
        <v>235</v>
      </c>
      <c r="I57" s="158"/>
      <c r="J57" s="158"/>
      <c r="K57" s="187"/>
    </row>
    <row r="58" spans="1:11" ht="12.75" customHeight="1">
      <c r="A58" s="146">
        <v>2</v>
      </c>
      <c r="B58" s="201">
        <v>43307</v>
      </c>
      <c r="C58" s="172" t="s">
        <v>222</v>
      </c>
      <c r="D58" s="148" t="s">
        <v>94</v>
      </c>
      <c r="E58" s="147">
        <v>151</v>
      </c>
      <c r="F58" s="206">
        <v>1</v>
      </c>
      <c r="G58" s="145"/>
      <c r="H58" s="146" t="s">
        <v>234</v>
      </c>
      <c r="I58" s="165"/>
      <c r="J58" s="165"/>
      <c r="K58" s="188"/>
    </row>
    <row r="59" spans="1:11" ht="12.75" customHeight="1">
      <c r="A59" s="164">
        <v>2</v>
      </c>
      <c r="B59" s="201">
        <v>43307</v>
      </c>
      <c r="C59" s="172" t="s">
        <v>222</v>
      </c>
      <c r="D59" s="162" t="s">
        <v>94</v>
      </c>
      <c r="E59" s="161">
        <v>150</v>
      </c>
      <c r="F59" s="203">
        <v>1</v>
      </c>
      <c r="G59" s="160"/>
      <c r="H59" s="159" t="s">
        <v>122</v>
      </c>
      <c r="I59" s="158"/>
      <c r="J59" s="158"/>
      <c r="K59" s="187"/>
    </row>
    <row r="60" spans="1:11" ht="12.75" customHeight="1">
      <c r="A60" s="146">
        <v>1</v>
      </c>
      <c r="B60" s="201">
        <v>43307</v>
      </c>
      <c r="C60" s="172" t="s">
        <v>222</v>
      </c>
      <c r="D60" s="148" t="s">
        <v>92</v>
      </c>
      <c r="E60" s="147">
        <v>136</v>
      </c>
      <c r="F60" s="206">
        <v>1</v>
      </c>
      <c r="G60" s="145"/>
      <c r="H60" s="166"/>
      <c r="I60" s="165"/>
      <c r="J60" s="165"/>
      <c r="K60" s="188"/>
    </row>
    <row r="61" spans="1:11" ht="12.75" customHeight="1">
      <c r="A61" s="164">
        <v>1</v>
      </c>
      <c r="B61" s="211">
        <v>43307</v>
      </c>
      <c r="C61" s="172" t="s">
        <v>222</v>
      </c>
      <c r="D61" s="162" t="s">
        <v>94</v>
      </c>
      <c r="E61" s="161">
        <v>142</v>
      </c>
      <c r="F61" s="203">
        <v>1</v>
      </c>
      <c r="G61" s="160"/>
      <c r="H61" s="159" t="s">
        <v>233</v>
      </c>
      <c r="I61" s="158"/>
      <c r="J61" s="158"/>
      <c r="K61" s="187"/>
    </row>
    <row r="62" spans="1:11" ht="12.75" customHeight="1">
      <c r="A62" s="146">
        <v>1</v>
      </c>
      <c r="B62" s="201">
        <v>43307</v>
      </c>
      <c r="C62" s="172" t="s">
        <v>222</v>
      </c>
      <c r="D62" s="148" t="s">
        <v>92</v>
      </c>
      <c r="E62" s="147">
        <v>142</v>
      </c>
      <c r="F62" s="206">
        <v>1</v>
      </c>
      <c r="G62" s="145"/>
      <c r="H62" s="166" t="s">
        <v>213</v>
      </c>
      <c r="I62" s="165"/>
      <c r="J62" s="165"/>
      <c r="K62" s="188"/>
    </row>
    <row r="63" spans="1:11" ht="12.75" customHeight="1">
      <c r="A63" s="164">
        <v>1</v>
      </c>
      <c r="B63" s="211">
        <v>43307</v>
      </c>
      <c r="C63" s="172" t="s">
        <v>222</v>
      </c>
      <c r="D63" s="162" t="s">
        <v>94</v>
      </c>
      <c r="E63" s="161">
        <v>147</v>
      </c>
      <c r="F63" s="203">
        <v>1</v>
      </c>
      <c r="G63" s="160"/>
      <c r="H63" s="159" t="s">
        <v>213</v>
      </c>
      <c r="I63" s="158"/>
      <c r="J63" s="158"/>
      <c r="K63" s="187"/>
    </row>
    <row r="64" spans="1:11" ht="12.75" customHeight="1">
      <c r="A64" s="151">
        <v>8</v>
      </c>
      <c r="B64" s="201">
        <v>43312</v>
      </c>
      <c r="C64" s="180" t="s">
        <v>93</v>
      </c>
      <c r="D64" s="148" t="s">
        <v>94</v>
      </c>
      <c r="E64" s="147">
        <v>126</v>
      </c>
      <c r="F64" s="206">
        <v>1</v>
      </c>
      <c r="G64" s="145"/>
      <c r="H64" s="166" t="s">
        <v>232</v>
      </c>
      <c r="I64" s="165"/>
      <c r="J64" s="165"/>
      <c r="K64" s="188"/>
    </row>
    <row r="65" spans="1:11" ht="12.75" customHeight="1">
      <c r="A65" s="157">
        <v>12</v>
      </c>
      <c r="B65" s="201">
        <v>43314</v>
      </c>
      <c r="C65" s="180" t="s">
        <v>93</v>
      </c>
      <c r="D65" s="172" t="s">
        <v>92</v>
      </c>
      <c r="E65" s="147">
        <v>145</v>
      </c>
      <c r="F65" s="206">
        <v>1</v>
      </c>
      <c r="G65" s="145"/>
      <c r="H65" s="205" t="s">
        <v>213</v>
      </c>
      <c r="I65" s="165"/>
      <c r="J65" s="165"/>
      <c r="K65" s="188"/>
    </row>
    <row r="66" spans="1:11" ht="12.75" customHeight="1">
      <c r="A66" s="155">
        <v>5</v>
      </c>
      <c r="B66" s="201">
        <v>43314</v>
      </c>
      <c r="C66" s="180" t="s">
        <v>93</v>
      </c>
      <c r="D66" s="209" t="s">
        <v>94</v>
      </c>
      <c r="E66" s="152">
        <v>146</v>
      </c>
      <c r="F66" s="200">
        <v>1</v>
      </c>
      <c r="G66" s="150"/>
      <c r="H66" s="208" t="s">
        <v>213</v>
      </c>
      <c r="K66" s="188"/>
    </row>
    <row r="67" spans="1:11" ht="12.75" customHeight="1">
      <c r="A67" s="146">
        <v>1</v>
      </c>
      <c r="B67" s="201">
        <v>43314</v>
      </c>
      <c r="C67" s="180" t="s">
        <v>93</v>
      </c>
      <c r="D67" s="207" t="s">
        <v>94</v>
      </c>
      <c r="E67" s="147">
        <v>133</v>
      </c>
      <c r="F67" s="206">
        <v>1</v>
      </c>
      <c r="G67" s="145"/>
      <c r="H67" s="331" t="s">
        <v>231</v>
      </c>
      <c r="I67" s="332"/>
      <c r="J67" s="332"/>
      <c r="K67" s="333"/>
    </row>
    <row r="68" spans="1:11" ht="12.75" customHeight="1">
      <c r="A68" s="164">
        <v>9</v>
      </c>
      <c r="B68" s="201">
        <v>43319</v>
      </c>
      <c r="C68" s="180" t="s">
        <v>218</v>
      </c>
      <c r="D68" s="204" t="s">
        <v>92</v>
      </c>
      <c r="E68" s="161">
        <v>120</v>
      </c>
      <c r="F68" s="203">
        <v>1</v>
      </c>
      <c r="G68" s="160"/>
      <c r="H68" s="202" t="s">
        <v>213</v>
      </c>
      <c r="I68" s="158"/>
      <c r="J68" s="158"/>
      <c r="K68" s="187"/>
    </row>
    <row r="69" spans="1:11" ht="12.75" customHeight="1">
      <c r="A69" s="146">
        <v>1</v>
      </c>
      <c r="B69" s="201">
        <v>43319</v>
      </c>
      <c r="C69" s="180" t="s">
        <v>218</v>
      </c>
      <c r="D69" s="207" t="s">
        <v>94</v>
      </c>
      <c r="E69" s="147">
        <v>134</v>
      </c>
      <c r="F69" s="206">
        <v>1</v>
      </c>
      <c r="G69" s="145"/>
      <c r="H69" s="205" t="s">
        <v>230</v>
      </c>
      <c r="I69" s="165"/>
      <c r="J69" s="165"/>
      <c r="K69" s="188"/>
    </row>
    <row r="70" spans="1:11" ht="12">
      <c r="A70" s="164">
        <v>7</v>
      </c>
      <c r="B70" s="201">
        <v>43321</v>
      </c>
      <c r="C70" s="180" t="s">
        <v>130</v>
      </c>
      <c r="D70" s="204" t="s">
        <v>92</v>
      </c>
      <c r="E70" s="161">
        <v>134</v>
      </c>
      <c r="F70" s="203">
        <v>1</v>
      </c>
      <c r="G70" s="160"/>
      <c r="H70" s="202" t="s">
        <v>227</v>
      </c>
      <c r="I70" s="158"/>
      <c r="J70" s="158"/>
      <c r="K70" s="187"/>
    </row>
    <row r="71" spans="1:11" ht="12">
      <c r="A71" s="146">
        <v>4</v>
      </c>
      <c r="B71" s="201">
        <v>43326</v>
      </c>
      <c r="C71" s="180" t="s">
        <v>130</v>
      </c>
      <c r="D71" s="207" t="s">
        <v>92</v>
      </c>
      <c r="E71" s="147">
        <v>147</v>
      </c>
      <c r="F71" s="206">
        <v>1</v>
      </c>
      <c r="G71" s="145"/>
      <c r="H71" s="205" t="s">
        <v>229</v>
      </c>
      <c r="I71" s="165"/>
      <c r="J71" s="165"/>
      <c r="K71" s="188"/>
    </row>
    <row r="72" spans="1:11" ht="12">
      <c r="A72" s="164">
        <v>11</v>
      </c>
      <c r="B72" s="211">
        <v>43326</v>
      </c>
      <c r="C72" s="180" t="s">
        <v>130</v>
      </c>
      <c r="D72" s="204" t="s">
        <v>92</v>
      </c>
      <c r="E72" s="161">
        <v>140</v>
      </c>
      <c r="F72" s="203">
        <v>1</v>
      </c>
      <c r="G72" s="160"/>
      <c r="H72" s="202" t="s">
        <v>228</v>
      </c>
      <c r="I72" s="158"/>
      <c r="J72" s="158"/>
      <c r="K72" s="187"/>
    </row>
    <row r="73" spans="1:11" ht="12">
      <c r="A73" s="151">
        <v>11</v>
      </c>
      <c r="B73" s="201">
        <v>43326</v>
      </c>
      <c r="C73" s="180" t="s">
        <v>130</v>
      </c>
      <c r="D73" s="207" t="s">
        <v>92</v>
      </c>
      <c r="E73" s="147">
        <v>123</v>
      </c>
      <c r="F73" s="206">
        <v>1</v>
      </c>
      <c r="G73" s="145"/>
      <c r="H73" s="205" t="s">
        <v>213</v>
      </c>
      <c r="I73" s="165"/>
      <c r="J73" s="165"/>
      <c r="K73" s="188"/>
    </row>
    <row r="74" spans="1:11" ht="12">
      <c r="A74" s="157">
        <v>9</v>
      </c>
      <c r="B74" s="214">
        <v>43326</v>
      </c>
      <c r="C74" s="180" t="s">
        <v>130</v>
      </c>
      <c r="D74" s="176" t="s">
        <v>94</v>
      </c>
      <c r="E74" s="152">
        <v>105</v>
      </c>
      <c r="F74" s="200">
        <v>1</v>
      </c>
      <c r="G74" s="160"/>
      <c r="H74" s="202" t="s">
        <v>227</v>
      </c>
      <c r="I74" s="158"/>
      <c r="J74" s="158"/>
      <c r="K74" s="187"/>
    </row>
    <row r="75" spans="1:11" ht="12">
      <c r="A75" s="146">
        <v>1</v>
      </c>
      <c r="B75" s="201">
        <v>43328</v>
      </c>
      <c r="C75" s="180" t="s">
        <v>103</v>
      </c>
      <c r="D75" s="172" t="s">
        <v>94</v>
      </c>
      <c r="E75" s="147">
        <v>142</v>
      </c>
      <c r="F75" s="206">
        <v>1</v>
      </c>
      <c r="G75" s="145"/>
      <c r="H75" s="205" t="s">
        <v>227</v>
      </c>
      <c r="I75" s="165"/>
      <c r="J75" s="165"/>
      <c r="K75" s="188"/>
    </row>
    <row r="76" spans="1:11" ht="12">
      <c r="A76" s="164">
        <v>10</v>
      </c>
      <c r="B76" s="211">
        <v>43333</v>
      </c>
      <c r="C76" s="173" t="s">
        <v>130</v>
      </c>
      <c r="D76" s="183" t="s">
        <v>92</v>
      </c>
      <c r="E76" s="161">
        <v>83</v>
      </c>
      <c r="F76" s="203">
        <v>0.66</v>
      </c>
      <c r="G76" s="160"/>
      <c r="H76" s="202" t="s">
        <v>227</v>
      </c>
      <c r="I76" s="158"/>
      <c r="J76" s="158"/>
      <c r="K76" s="187"/>
    </row>
    <row r="77" spans="1:11" ht="12">
      <c r="A77" s="146">
        <v>4</v>
      </c>
      <c r="B77" s="201">
        <v>43335</v>
      </c>
      <c r="C77" s="180" t="s">
        <v>218</v>
      </c>
      <c r="D77" s="172" t="s">
        <v>92</v>
      </c>
      <c r="E77" s="147">
        <v>79</v>
      </c>
      <c r="F77" s="212">
        <v>1</v>
      </c>
      <c r="G77" s="145"/>
      <c r="H77" s="205" t="s">
        <v>227</v>
      </c>
      <c r="I77" s="165"/>
      <c r="J77" s="165"/>
      <c r="K77" s="188"/>
    </row>
    <row r="78" spans="1:11" ht="12">
      <c r="A78" s="164">
        <v>3</v>
      </c>
      <c r="B78" s="211">
        <v>43335</v>
      </c>
      <c r="C78" s="173" t="s">
        <v>218</v>
      </c>
      <c r="D78" s="183" t="s">
        <v>92</v>
      </c>
      <c r="E78" s="161">
        <v>148</v>
      </c>
      <c r="F78" s="210">
        <v>1</v>
      </c>
      <c r="G78" s="160"/>
      <c r="H78" s="208" t="s">
        <v>213</v>
      </c>
      <c r="K78" s="191"/>
    </row>
    <row r="79" spans="1:11" ht="12">
      <c r="A79" s="164"/>
      <c r="B79" s="211">
        <v>43705</v>
      </c>
      <c r="C79" s="173" t="s">
        <v>93</v>
      </c>
      <c r="D79" s="183"/>
      <c r="E79" s="161"/>
      <c r="F79" s="210">
        <v>1</v>
      </c>
      <c r="G79" s="160"/>
      <c r="H79" s="208" t="s">
        <v>100</v>
      </c>
      <c r="K79" s="191"/>
    </row>
    <row r="80" spans="1:11" ht="12">
      <c r="A80" s="146">
        <v>10</v>
      </c>
      <c r="B80" s="201">
        <v>43342</v>
      </c>
      <c r="C80" s="180" t="s">
        <v>93</v>
      </c>
      <c r="D80" s="172" t="s">
        <v>92</v>
      </c>
      <c r="E80" s="147">
        <v>121</v>
      </c>
      <c r="F80" s="212">
        <v>1</v>
      </c>
      <c r="G80" s="145"/>
      <c r="H80" s="205" t="s">
        <v>227</v>
      </c>
      <c r="I80" s="165"/>
      <c r="J80" s="165"/>
      <c r="K80" s="188"/>
    </row>
    <row r="81" spans="1:11" ht="12">
      <c r="A81" s="151">
        <v>7</v>
      </c>
      <c r="B81" s="214">
        <v>43342</v>
      </c>
      <c r="C81" s="180" t="s">
        <v>93</v>
      </c>
      <c r="D81" s="176" t="s">
        <v>92</v>
      </c>
      <c r="E81" s="152">
        <v>140</v>
      </c>
      <c r="F81" s="213">
        <v>1</v>
      </c>
      <c r="G81" s="160"/>
      <c r="H81" s="202" t="s">
        <v>226</v>
      </c>
      <c r="I81" s="158"/>
      <c r="J81" s="158"/>
      <c r="K81" s="187"/>
    </row>
    <row r="82" spans="1:11" ht="12">
      <c r="A82" s="146">
        <v>1</v>
      </c>
      <c r="B82" s="201">
        <v>43342</v>
      </c>
      <c r="C82" s="180" t="s">
        <v>93</v>
      </c>
      <c r="D82" s="172" t="s">
        <v>92</v>
      </c>
      <c r="E82" s="147">
        <v>156</v>
      </c>
      <c r="F82" s="212">
        <v>1</v>
      </c>
      <c r="G82" s="145"/>
      <c r="H82" s="205" t="s">
        <v>225</v>
      </c>
      <c r="I82" s="165"/>
      <c r="J82" s="165"/>
      <c r="K82" s="188"/>
    </row>
    <row r="83" spans="1:11" ht="12">
      <c r="A83" s="164">
        <v>6</v>
      </c>
      <c r="B83" s="211">
        <v>43342</v>
      </c>
      <c r="C83" s="180" t="s">
        <v>93</v>
      </c>
      <c r="D83" s="183" t="s">
        <v>92</v>
      </c>
      <c r="E83" s="161">
        <v>145</v>
      </c>
      <c r="F83" s="210">
        <v>1</v>
      </c>
      <c r="G83" s="160"/>
      <c r="H83" s="202" t="s">
        <v>224</v>
      </c>
      <c r="I83" s="158"/>
      <c r="J83" s="158"/>
      <c r="K83" s="187"/>
    </row>
    <row r="84" spans="1:11" ht="12">
      <c r="A84" s="157">
        <v>17</v>
      </c>
      <c r="B84" s="201">
        <v>43347</v>
      </c>
      <c r="C84" s="180" t="s">
        <v>103</v>
      </c>
      <c r="D84" s="172" t="s">
        <v>92</v>
      </c>
      <c r="E84" s="147">
        <v>116</v>
      </c>
      <c r="F84" s="206">
        <v>1</v>
      </c>
      <c r="G84" s="145"/>
      <c r="H84" s="205" t="s">
        <v>213</v>
      </c>
      <c r="I84" s="165"/>
      <c r="J84" s="165"/>
      <c r="K84" s="188"/>
    </row>
    <row r="85" spans="1:11" ht="12">
      <c r="A85" s="155">
        <v>12</v>
      </c>
      <c r="B85" s="201">
        <v>43349</v>
      </c>
      <c r="C85" s="180" t="s">
        <v>130</v>
      </c>
      <c r="D85" s="209" t="s">
        <v>92</v>
      </c>
      <c r="E85" s="152">
        <v>135</v>
      </c>
      <c r="F85" s="200">
        <v>1</v>
      </c>
      <c r="G85" s="150"/>
      <c r="H85" s="208" t="s">
        <v>223</v>
      </c>
      <c r="K85" s="188"/>
    </row>
    <row r="86" spans="1:11" ht="12">
      <c r="A86" s="146">
        <v>2</v>
      </c>
      <c r="B86" s="201">
        <v>43349</v>
      </c>
      <c r="C86" s="180" t="s">
        <v>218</v>
      </c>
      <c r="D86" s="207" t="s">
        <v>92</v>
      </c>
      <c r="E86" s="147">
        <v>123</v>
      </c>
      <c r="F86" s="206">
        <v>1</v>
      </c>
      <c r="G86" s="145"/>
      <c r="H86" s="146"/>
      <c r="I86" s="165"/>
      <c r="J86" s="165"/>
      <c r="K86" s="188"/>
    </row>
    <row r="87" spans="1:11" ht="12">
      <c r="A87" s="164">
        <v>7</v>
      </c>
      <c r="B87" s="201">
        <v>43349</v>
      </c>
      <c r="C87" s="180" t="s">
        <v>218</v>
      </c>
      <c r="D87" s="204" t="s">
        <v>94</v>
      </c>
      <c r="E87" s="161">
        <v>145</v>
      </c>
      <c r="F87" s="203">
        <v>1</v>
      </c>
      <c r="G87" s="160"/>
      <c r="H87" s="202" t="s">
        <v>177</v>
      </c>
      <c r="I87" s="158"/>
      <c r="J87" s="158"/>
      <c r="K87" s="187"/>
    </row>
    <row r="88" spans="1:11" ht="12">
      <c r="A88" s="146">
        <v>7</v>
      </c>
      <c r="B88" s="201">
        <v>43349</v>
      </c>
      <c r="C88" s="180" t="s">
        <v>218</v>
      </c>
      <c r="D88" s="207" t="s">
        <v>92</v>
      </c>
      <c r="E88" s="147">
        <v>132</v>
      </c>
      <c r="F88" s="206">
        <v>1</v>
      </c>
      <c r="G88" s="145"/>
      <c r="H88" s="205" t="s">
        <v>213</v>
      </c>
      <c r="I88" s="165"/>
      <c r="J88" s="165"/>
      <c r="K88" s="188"/>
    </row>
    <row r="89" spans="1:11" ht="12">
      <c r="A89" s="164">
        <v>1</v>
      </c>
      <c r="B89" s="201">
        <v>43349</v>
      </c>
      <c r="C89" s="180" t="s">
        <v>218</v>
      </c>
      <c r="D89" s="204" t="s">
        <v>94</v>
      </c>
      <c r="E89" s="161">
        <v>100</v>
      </c>
      <c r="F89" s="203">
        <v>1</v>
      </c>
      <c r="G89" s="160"/>
      <c r="H89" s="202" t="s">
        <v>213</v>
      </c>
      <c r="I89" s="158"/>
      <c r="J89" s="158"/>
      <c r="K89" s="187"/>
    </row>
    <row r="90" spans="1:11" ht="12">
      <c r="A90" s="146">
        <v>2</v>
      </c>
      <c r="B90" s="201">
        <v>43349</v>
      </c>
      <c r="C90" s="180" t="s">
        <v>222</v>
      </c>
      <c r="D90" s="207" t="s">
        <v>94</v>
      </c>
      <c r="E90" s="147">
        <v>135</v>
      </c>
      <c r="F90" s="206">
        <v>1</v>
      </c>
      <c r="G90" s="145"/>
      <c r="H90" s="205" t="s">
        <v>213</v>
      </c>
      <c r="I90" s="165"/>
      <c r="J90" s="165"/>
      <c r="K90" s="188"/>
    </row>
    <row r="91" spans="1:11" ht="12">
      <c r="A91" s="164">
        <v>11</v>
      </c>
      <c r="B91" s="211">
        <v>43349</v>
      </c>
      <c r="C91" s="173" t="s">
        <v>222</v>
      </c>
      <c r="D91" s="204" t="s">
        <v>94</v>
      </c>
      <c r="E91" s="161">
        <v>144</v>
      </c>
      <c r="F91" s="203">
        <v>1</v>
      </c>
      <c r="G91" s="160"/>
      <c r="H91" s="159"/>
      <c r="I91" s="158"/>
      <c r="J91" s="158"/>
      <c r="K91" s="187"/>
    </row>
    <row r="92" spans="1:11" ht="12">
      <c r="A92" s="151">
        <v>2</v>
      </c>
      <c r="B92" s="201">
        <v>43349</v>
      </c>
      <c r="C92" s="180" t="s">
        <v>218</v>
      </c>
      <c r="D92" s="207" t="s">
        <v>94</v>
      </c>
      <c r="E92" s="147">
        <v>159</v>
      </c>
      <c r="F92" s="206">
        <v>1</v>
      </c>
      <c r="G92" s="145"/>
      <c r="H92" s="166"/>
      <c r="I92" s="165"/>
      <c r="J92" s="165"/>
      <c r="K92" s="188"/>
    </row>
    <row r="93" spans="1:11" ht="12">
      <c r="A93" s="157">
        <v>2</v>
      </c>
      <c r="B93" s="214">
        <v>43353</v>
      </c>
      <c r="C93" s="175" t="s">
        <v>130</v>
      </c>
      <c r="D93" s="169" t="s">
        <v>94</v>
      </c>
      <c r="E93" s="152">
        <v>162</v>
      </c>
      <c r="F93" s="200">
        <v>1</v>
      </c>
      <c r="G93" s="160"/>
      <c r="H93" s="159" t="s">
        <v>213</v>
      </c>
      <c r="I93" s="158"/>
      <c r="J93" s="158"/>
      <c r="K93" s="187"/>
    </row>
    <row r="94" spans="1:11" ht="12">
      <c r="A94" s="146">
        <v>2</v>
      </c>
      <c r="B94" s="201">
        <v>43353</v>
      </c>
      <c r="C94" s="180" t="s">
        <v>130</v>
      </c>
      <c r="D94" s="156" t="s">
        <v>94</v>
      </c>
      <c r="E94" s="147">
        <v>159</v>
      </c>
      <c r="F94" s="206">
        <v>1</v>
      </c>
      <c r="G94" s="145"/>
      <c r="H94" s="166" t="s">
        <v>213</v>
      </c>
      <c r="I94" s="165"/>
      <c r="J94" s="165"/>
      <c r="K94" s="188"/>
    </row>
    <row r="95" spans="1:11" ht="12">
      <c r="A95" s="164">
        <v>9</v>
      </c>
      <c r="B95" s="211">
        <v>43354</v>
      </c>
      <c r="C95" s="173" t="s">
        <v>222</v>
      </c>
      <c r="D95" s="167" t="s">
        <v>92</v>
      </c>
      <c r="E95" s="161">
        <v>149</v>
      </c>
      <c r="F95" s="203">
        <v>1</v>
      </c>
      <c r="G95" s="160"/>
      <c r="H95" s="159"/>
      <c r="I95" s="158"/>
      <c r="J95" s="158"/>
      <c r="K95" s="187"/>
    </row>
    <row r="96" spans="1:11" ht="12">
      <c r="A96" s="146">
        <v>2</v>
      </c>
      <c r="B96" s="201">
        <v>43354</v>
      </c>
      <c r="C96" s="180" t="s">
        <v>130</v>
      </c>
      <c r="D96" s="156" t="s">
        <v>94</v>
      </c>
      <c r="E96" s="147">
        <v>153</v>
      </c>
      <c r="F96" s="212">
        <v>1</v>
      </c>
      <c r="G96" s="145"/>
      <c r="H96" s="166"/>
      <c r="I96" s="165"/>
      <c r="J96" s="165"/>
      <c r="K96" s="188"/>
    </row>
    <row r="97" spans="1:11" ht="12">
      <c r="A97" s="164">
        <v>8</v>
      </c>
      <c r="B97" s="211">
        <v>43361</v>
      </c>
      <c r="C97" s="173" t="s">
        <v>103</v>
      </c>
      <c r="D97" s="167" t="s">
        <v>94</v>
      </c>
      <c r="E97" s="161">
        <v>153</v>
      </c>
      <c r="F97" s="210">
        <v>1</v>
      </c>
      <c r="G97" s="160"/>
      <c r="H97" s="168"/>
      <c r="K97" s="191"/>
    </row>
    <row r="98" spans="1:11" ht="12">
      <c r="A98" s="146">
        <v>2</v>
      </c>
      <c r="B98" s="201">
        <v>43361</v>
      </c>
      <c r="C98" s="180" t="s">
        <v>103</v>
      </c>
      <c r="D98" s="156" t="s">
        <v>94</v>
      </c>
      <c r="E98" s="147">
        <v>178</v>
      </c>
      <c r="F98" s="212">
        <v>1</v>
      </c>
      <c r="G98" s="145"/>
      <c r="H98" s="166" t="s">
        <v>221</v>
      </c>
      <c r="I98" s="165"/>
      <c r="J98" s="165"/>
      <c r="K98" s="188"/>
    </row>
    <row r="99" spans="1:11" ht="12">
      <c r="A99" s="151">
        <v>9</v>
      </c>
      <c r="B99" s="214">
        <v>43361</v>
      </c>
      <c r="C99" s="175" t="s">
        <v>103</v>
      </c>
      <c r="D99" s="169" t="s">
        <v>94</v>
      </c>
      <c r="E99" s="152">
        <v>157</v>
      </c>
      <c r="F99" s="213">
        <v>1</v>
      </c>
      <c r="G99" s="160"/>
      <c r="H99" s="159" t="s">
        <v>220</v>
      </c>
      <c r="I99" s="158"/>
      <c r="J99" s="158"/>
      <c r="K99" s="187"/>
    </row>
    <row r="100" spans="1:11" ht="12">
      <c r="A100" s="146">
        <v>0</v>
      </c>
      <c r="B100" s="201">
        <v>43361</v>
      </c>
      <c r="C100" s="180" t="s">
        <v>103</v>
      </c>
      <c r="D100" s="156" t="s">
        <v>92</v>
      </c>
      <c r="E100" s="147">
        <v>112</v>
      </c>
      <c r="F100" s="212">
        <v>1</v>
      </c>
      <c r="G100" s="145"/>
      <c r="H100" s="166" t="s">
        <v>219</v>
      </c>
      <c r="I100" s="165"/>
      <c r="J100" s="165"/>
      <c r="K100" s="188"/>
    </row>
    <row r="101" spans="1:11" ht="12">
      <c r="A101" s="164">
        <v>1</v>
      </c>
      <c r="B101" s="211">
        <v>43363</v>
      </c>
      <c r="C101" s="173" t="s">
        <v>218</v>
      </c>
      <c r="D101" s="167" t="s">
        <v>94</v>
      </c>
      <c r="E101" s="161">
        <v>143</v>
      </c>
      <c r="F101" s="210">
        <v>0.66</v>
      </c>
      <c r="G101" s="160"/>
      <c r="H101" s="159" t="s">
        <v>217</v>
      </c>
      <c r="I101" s="158"/>
      <c r="J101" s="158"/>
      <c r="K101" s="187"/>
    </row>
    <row r="102" spans="1:11" ht="12">
      <c r="A102" s="157">
        <v>1</v>
      </c>
      <c r="B102" s="201">
        <v>43384</v>
      </c>
      <c r="C102" s="180" t="s">
        <v>93</v>
      </c>
      <c r="D102" s="172" t="s">
        <v>92</v>
      </c>
      <c r="E102" s="147">
        <v>116</v>
      </c>
      <c r="F102" s="206">
        <v>1</v>
      </c>
      <c r="G102" s="145"/>
      <c r="H102" s="205" t="s">
        <v>213</v>
      </c>
      <c r="I102" s="165"/>
      <c r="J102" s="165"/>
      <c r="K102" s="188"/>
    </row>
    <row r="103" spans="1:11" ht="12">
      <c r="A103" s="155">
        <v>8</v>
      </c>
      <c r="B103" s="201">
        <v>43384</v>
      </c>
      <c r="C103" s="180" t="s">
        <v>93</v>
      </c>
      <c r="D103" s="209" t="s">
        <v>92</v>
      </c>
      <c r="E103" s="152">
        <v>136</v>
      </c>
      <c r="F103" s="200">
        <v>1</v>
      </c>
      <c r="G103" s="150"/>
      <c r="H103" s="208" t="s">
        <v>216</v>
      </c>
      <c r="K103" s="188"/>
    </row>
    <row r="104" spans="1:11" ht="12">
      <c r="A104" s="146">
        <v>10</v>
      </c>
      <c r="B104" s="201">
        <v>43389</v>
      </c>
      <c r="C104" s="180" t="s">
        <v>103</v>
      </c>
      <c r="D104" s="207" t="s">
        <v>92</v>
      </c>
      <c r="E104" s="147">
        <v>124</v>
      </c>
      <c r="F104" s="206">
        <v>1</v>
      </c>
      <c r="G104" s="145"/>
      <c r="H104" s="331" t="s">
        <v>215</v>
      </c>
      <c r="I104" s="332"/>
      <c r="J104" s="332"/>
      <c r="K104" s="333"/>
    </row>
    <row r="105" spans="1:11" ht="12">
      <c r="A105" s="164">
        <v>12</v>
      </c>
      <c r="B105" s="201">
        <v>43391</v>
      </c>
      <c r="C105" s="180" t="s">
        <v>103</v>
      </c>
      <c r="D105" s="204" t="s">
        <v>92</v>
      </c>
      <c r="E105" s="161">
        <v>126</v>
      </c>
      <c r="F105" s="203">
        <v>1</v>
      </c>
      <c r="G105" s="160"/>
      <c r="H105" s="202" t="s">
        <v>213</v>
      </c>
      <c r="I105" s="158"/>
      <c r="J105" s="158"/>
      <c r="K105" s="187"/>
    </row>
    <row r="106" spans="1:11" ht="12">
      <c r="A106" s="146">
        <v>9</v>
      </c>
      <c r="B106" s="201">
        <v>43398</v>
      </c>
      <c r="C106" s="180" t="s">
        <v>130</v>
      </c>
      <c r="D106" s="207" t="s">
        <v>92</v>
      </c>
      <c r="E106" s="147">
        <v>114</v>
      </c>
      <c r="F106" s="206">
        <v>1</v>
      </c>
      <c r="G106" s="145"/>
      <c r="H106" s="205" t="s">
        <v>214</v>
      </c>
      <c r="I106" s="165"/>
      <c r="J106" s="165"/>
      <c r="K106" s="188"/>
    </row>
    <row r="107" spans="1:11" ht="12">
      <c r="A107" s="164">
        <v>1</v>
      </c>
      <c r="B107" s="201">
        <v>43403</v>
      </c>
      <c r="C107" s="180" t="s">
        <v>103</v>
      </c>
      <c r="D107" s="204" t="s">
        <v>94</v>
      </c>
      <c r="E107" s="161">
        <v>152</v>
      </c>
      <c r="F107" s="203">
        <v>1</v>
      </c>
      <c r="G107" s="160"/>
      <c r="H107" s="202" t="s">
        <v>213</v>
      </c>
      <c r="I107" s="158"/>
      <c r="J107" s="158"/>
      <c r="K107" s="187"/>
    </row>
    <row r="108" spans="1:9" ht="12">
      <c r="A108" s="157"/>
      <c r="B108" s="201">
        <v>43777</v>
      </c>
      <c r="C108" s="180" t="s">
        <v>130</v>
      </c>
      <c r="D108" s="156"/>
      <c r="E108" s="147"/>
      <c r="F108" s="146">
        <v>0.66</v>
      </c>
      <c r="G108" s="145"/>
      <c r="H108" s="178" t="s">
        <v>100</v>
      </c>
      <c r="I108" s="165"/>
    </row>
    <row r="109" spans="1:8" ht="12">
      <c r="A109" s="155"/>
      <c r="B109" s="201">
        <v>43789</v>
      </c>
      <c r="C109" s="180" t="s">
        <v>103</v>
      </c>
      <c r="D109" s="153"/>
      <c r="E109" s="152"/>
      <c r="F109" s="200">
        <v>1</v>
      </c>
      <c r="G109" s="150"/>
      <c r="H109" s="199" t="s">
        <v>100</v>
      </c>
    </row>
    <row r="110" spans="1:9" ht="12">
      <c r="A110" s="146"/>
      <c r="B110" s="149"/>
      <c r="C110" s="147"/>
      <c r="D110" s="148"/>
      <c r="E110" s="147"/>
      <c r="F110" s="146"/>
      <c r="G110" s="145"/>
      <c r="H110" s="170"/>
      <c r="I110" s="165"/>
    </row>
    <row r="111" spans="1:9" ht="12">
      <c r="A111" s="164"/>
      <c r="B111" s="149"/>
      <c r="C111" s="147"/>
      <c r="D111" s="162"/>
      <c r="E111" s="161"/>
      <c r="F111" s="164"/>
      <c r="G111" s="160"/>
      <c r="H111" s="171"/>
      <c r="I111" s="158"/>
    </row>
    <row r="112" spans="1:9" ht="12">
      <c r="A112" s="146"/>
      <c r="B112" s="149"/>
      <c r="C112" s="147"/>
      <c r="D112" s="148"/>
      <c r="E112" s="147"/>
      <c r="F112" s="146"/>
      <c r="G112" s="145"/>
      <c r="H112" s="170"/>
      <c r="I112" s="165"/>
    </row>
    <row r="113" spans="1:9" ht="12">
      <c r="A113" s="164"/>
      <c r="B113" s="163"/>
      <c r="C113" s="147"/>
      <c r="D113" s="162"/>
      <c r="E113" s="161"/>
      <c r="F113" s="164"/>
      <c r="G113" s="160"/>
      <c r="H113" s="171"/>
      <c r="I113" s="158"/>
    </row>
    <row r="114" spans="1:9" ht="12">
      <c r="A114" s="164"/>
      <c r="B114" s="163"/>
      <c r="C114" s="147"/>
      <c r="D114" s="162"/>
      <c r="E114" s="161"/>
      <c r="F114" s="164"/>
      <c r="G114" s="160"/>
      <c r="H114" s="171"/>
      <c r="I114" s="158"/>
    </row>
    <row r="115" spans="1:9" ht="12">
      <c r="A115" s="164"/>
      <c r="B115" s="163"/>
      <c r="C115" s="147"/>
      <c r="D115" s="162"/>
      <c r="E115" s="161"/>
      <c r="F115" s="164"/>
      <c r="G115" s="160"/>
      <c r="H115" s="171"/>
      <c r="I115" s="158"/>
    </row>
    <row r="116" spans="1:9" ht="12">
      <c r="A116" s="146"/>
      <c r="B116" s="163"/>
      <c r="C116" s="147"/>
      <c r="D116" s="148"/>
      <c r="E116" s="147"/>
      <c r="F116" s="146"/>
      <c r="G116" s="145"/>
      <c r="H116" s="170"/>
      <c r="I116" s="165"/>
    </row>
    <row r="117" spans="1:9" ht="12">
      <c r="A117" s="164"/>
      <c r="B117" s="163"/>
      <c r="C117" s="147"/>
      <c r="D117" s="162"/>
      <c r="E117" s="161"/>
      <c r="F117" s="164"/>
      <c r="G117" s="160"/>
      <c r="H117" s="171"/>
      <c r="I117" s="158"/>
    </row>
    <row r="118" spans="1:9" ht="12">
      <c r="A118" s="151"/>
      <c r="B118" s="149"/>
      <c r="C118" s="147"/>
      <c r="D118" s="148"/>
      <c r="E118" s="147"/>
      <c r="F118" s="146"/>
      <c r="G118" s="145"/>
      <c r="H118" s="170"/>
      <c r="I118" s="165"/>
    </row>
    <row r="119" spans="1:9" ht="12">
      <c r="A119" s="157"/>
      <c r="B119" s="154"/>
      <c r="C119" s="147"/>
      <c r="D119" s="169"/>
      <c r="E119" s="152"/>
      <c r="F119" s="151"/>
      <c r="G119" s="160"/>
      <c r="H119" s="171"/>
      <c r="I119" s="158"/>
    </row>
    <row r="120" spans="1:9" ht="12">
      <c r="A120" s="146"/>
      <c r="B120" s="154"/>
      <c r="C120" s="147"/>
      <c r="D120" s="156"/>
      <c r="E120" s="147"/>
      <c r="F120" s="146"/>
      <c r="G120" s="145"/>
      <c r="H120" s="170"/>
      <c r="I120" s="165"/>
    </row>
    <row r="121" spans="1:9" ht="12">
      <c r="A121" s="164"/>
      <c r="B121" s="154"/>
      <c r="C121" s="147"/>
      <c r="D121" s="167"/>
      <c r="E121" s="161"/>
      <c r="F121" s="164"/>
      <c r="G121" s="160"/>
      <c r="H121" s="171"/>
      <c r="I121" s="158"/>
    </row>
    <row r="122" spans="1:9" ht="12">
      <c r="A122" s="146"/>
      <c r="B122" s="156"/>
      <c r="C122" s="147"/>
      <c r="D122" s="156"/>
      <c r="E122" s="147"/>
      <c r="F122" s="156"/>
      <c r="G122" s="145"/>
      <c r="H122" s="170"/>
      <c r="I122" s="165"/>
    </row>
    <row r="123" spans="1:8" ht="12">
      <c r="A123" s="164"/>
      <c r="B123" s="163"/>
      <c r="C123" s="161"/>
      <c r="D123" s="167"/>
      <c r="E123" s="161"/>
      <c r="F123" s="167"/>
      <c r="G123" s="160"/>
      <c r="H123" s="185"/>
    </row>
    <row r="124" spans="1:9" ht="12">
      <c r="A124" s="146"/>
      <c r="B124" s="156"/>
      <c r="C124" s="147"/>
      <c r="D124" s="156"/>
      <c r="E124" s="147"/>
      <c r="F124" s="156"/>
      <c r="G124" s="145"/>
      <c r="H124" s="170"/>
      <c r="I124" s="165"/>
    </row>
    <row r="125" spans="1:9" ht="12">
      <c r="A125" s="151"/>
      <c r="B125" s="154"/>
      <c r="C125" s="152"/>
      <c r="D125" s="169"/>
      <c r="E125" s="152"/>
      <c r="F125" s="169"/>
      <c r="G125" s="160"/>
      <c r="H125" s="171"/>
      <c r="I125" s="158"/>
    </row>
    <row r="126" spans="1:9" ht="12">
      <c r="A126" s="146"/>
      <c r="B126" s="156"/>
      <c r="C126" s="147"/>
      <c r="D126" s="156"/>
      <c r="E126" s="147"/>
      <c r="F126" s="156"/>
      <c r="G126" s="145"/>
      <c r="H126" s="170"/>
      <c r="I126" s="165"/>
    </row>
    <row r="127" spans="1:9" ht="12">
      <c r="A127" s="164"/>
      <c r="B127" s="163"/>
      <c r="C127" s="161"/>
      <c r="D127" s="167"/>
      <c r="E127" s="161"/>
      <c r="F127" s="167"/>
      <c r="G127" s="160"/>
      <c r="H127" s="171"/>
      <c r="I127" s="158"/>
    </row>
    <row r="128" spans="1:9" ht="12">
      <c r="A128" s="146"/>
      <c r="B128" s="149"/>
      <c r="C128" s="147"/>
      <c r="D128" s="156"/>
      <c r="E128" s="147"/>
      <c r="F128" s="156"/>
      <c r="G128" s="145"/>
      <c r="H128" s="170"/>
      <c r="I128" s="165"/>
    </row>
    <row r="129" spans="1:9" ht="12">
      <c r="A129" s="151"/>
      <c r="B129" s="154"/>
      <c r="C129" s="152"/>
      <c r="D129" s="169"/>
      <c r="E129" s="152"/>
      <c r="F129" s="169"/>
      <c r="G129" s="160"/>
      <c r="H129" s="171"/>
      <c r="I129" s="158"/>
    </row>
    <row r="130" spans="1:9" ht="12">
      <c r="A130" s="146"/>
      <c r="B130" s="149"/>
      <c r="C130" s="147"/>
      <c r="D130" s="156"/>
      <c r="E130" s="147"/>
      <c r="F130" s="156"/>
      <c r="G130" s="145"/>
      <c r="H130" s="170"/>
      <c r="I130" s="165"/>
    </row>
    <row r="131" spans="1:9" ht="12">
      <c r="A131" s="164"/>
      <c r="B131" s="163"/>
      <c r="C131" s="161"/>
      <c r="D131" s="167"/>
      <c r="E131" s="161"/>
      <c r="F131" s="167"/>
      <c r="G131" s="160"/>
      <c r="H131" s="171"/>
      <c r="I131" s="158"/>
    </row>
    <row r="132" spans="1:9" ht="12">
      <c r="A132" s="146"/>
      <c r="B132" s="149"/>
      <c r="C132" s="147"/>
      <c r="D132" s="156"/>
      <c r="E132" s="147"/>
      <c r="F132" s="156"/>
      <c r="G132" s="145"/>
      <c r="H132" s="170"/>
      <c r="I132" s="165"/>
    </row>
    <row r="133" spans="1:9" ht="12">
      <c r="A133" s="151"/>
      <c r="B133" s="169"/>
      <c r="C133" s="152"/>
      <c r="D133" s="169"/>
      <c r="E133" s="152"/>
      <c r="F133" s="169"/>
      <c r="G133" s="160"/>
      <c r="H133" s="171"/>
      <c r="I133" s="158"/>
    </row>
    <row r="134" spans="1:9" ht="12">
      <c r="A134" s="182"/>
      <c r="B134" s="181"/>
      <c r="C134" s="180"/>
      <c r="D134" s="172"/>
      <c r="E134" s="180"/>
      <c r="F134" s="198"/>
      <c r="G134" s="179"/>
      <c r="H134" s="178"/>
      <c r="I134" s="177"/>
    </row>
    <row r="135" spans="1:9" ht="12">
      <c r="A135" s="164"/>
      <c r="B135" s="184"/>
      <c r="C135" s="173"/>
      <c r="D135" s="183"/>
      <c r="E135" s="161"/>
      <c r="F135" s="167"/>
      <c r="G135" s="150"/>
      <c r="H135" s="174"/>
      <c r="I135" s="158"/>
    </row>
    <row r="136" spans="1:9" ht="12">
      <c r="A136" s="182"/>
      <c r="B136" s="181"/>
      <c r="C136" s="173"/>
      <c r="D136" s="172"/>
      <c r="E136" s="180"/>
      <c r="F136" s="198"/>
      <c r="G136" s="179"/>
      <c r="H136" s="178"/>
      <c r="I136" s="177"/>
    </row>
    <row r="137" spans="1:9" ht="12">
      <c r="A137" s="151"/>
      <c r="B137" s="154"/>
      <c r="C137" s="173"/>
      <c r="D137" s="176"/>
      <c r="E137" s="175"/>
      <c r="F137" s="169"/>
      <c r="G137" s="160"/>
      <c r="H137" s="174"/>
      <c r="I137" s="158"/>
    </row>
    <row r="138" spans="1:9" ht="12">
      <c r="A138" s="146"/>
      <c r="B138" s="149"/>
      <c r="C138" s="173"/>
      <c r="D138" s="172"/>
      <c r="E138" s="147"/>
      <c r="F138" s="156"/>
      <c r="G138" s="145"/>
      <c r="H138" s="170"/>
      <c r="I138" s="165"/>
    </row>
    <row r="139" spans="1:9" ht="12">
      <c r="A139" s="164"/>
      <c r="B139" s="167"/>
      <c r="C139" s="161"/>
      <c r="D139" s="167"/>
      <c r="E139" s="161"/>
      <c r="F139" s="167"/>
      <c r="G139" s="160"/>
      <c r="H139" s="171"/>
      <c r="I139" s="158"/>
    </row>
    <row r="140" spans="1:9" ht="12">
      <c r="A140" s="146"/>
      <c r="B140" s="149"/>
      <c r="C140" s="161"/>
      <c r="D140" s="156"/>
      <c r="E140" s="147"/>
      <c r="F140" s="156"/>
      <c r="G140" s="145"/>
      <c r="H140" s="170"/>
      <c r="I140" s="165"/>
    </row>
    <row r="141" spans="1:9" ht="12">
      <c r="A141" s="151"/>
      <c r="B141" s="149"/>
      <c r="C141" s="161"/>
      <c r="D141" s="169"/>
      <c r="E141" s="152"/>
      <c r="F141" s="169"/>
      <c r="G141" s="160"/>
      <c r="H141" s="171"/>
      <c r="I141" s="158"/>
    </row>
    <row r="142" spans="1:9" ht="12">
      <c r="A142" s="146"/>
      <c r="B142" s="149"/>
      <c r="C142" s="161"/>
      <c r="D142" s="156"/>
      <c r="E142" s="147"/>
      <c r="F142" s="156"/>
      <c r="G142" s="145"/>
      <c r="H142" s="170"/>
      <c r="I142" s="165"/>
    </row>
    <row r="143" spans="1:9" ht="12">
      <c r="A143" s="164"/>
      <c r="B143" s="149"/>
      <c r="C143" s="161"/>
      <c r="D143" s="167"/>
      <c r="E143" s="161"/>
      <c r="F143" s="167"/>
      <c r="G143" s="160"/>
      <c r="H143" s="171"/>
      <c r="I143" s="158"/>
    </row>
    <row r="144" spans="1:9" ht="12">
      <c r="A144" s="146"/>
      <c r="B144" s="156"/>
      <c r="C144" s="147"/>
      <c r="D144" s="156"/>
      <c r="E144" s="147"/>
      <c r="F144" s="156"/>
      <c r="G144" s="145"/>
      <c r="H144" s="170"/>
      <c r="I144" s="165"/>
    </row>
    <row r="145" spans="1:9" ht="12">
      <c r="A145" s="151"/>
      <c r="B145" s="154"/>
      <c r="C145" s="152"/>
      <c r="D145" s="169"/>
      <c r="E145" s="152"/>
      <c r="F145" s="169"/>
      <c r="G145" s="160"/>
      <c r="H145" s="171"/>
      <c r="I145" s="158"/>
    </row>
    <row r="146" spans="1:9" ht="12">
      <c r="A146" s="146"/>
      <c r="B146" s="149"/>
      <c r="C146" s="147"/>
      <c r="D146" s="156"/>
      <c r="E146" s="147"/>
      <c r="F146" s="156"/>
      <c r="G146" s="145"/>
      <c r="H146" s="170"/>
      <c r="I146" s="165"/>
    </row>
    <row r="147" spans="1:9" ht="12">
      <c r="A147" s="157"/>
      <c r="B147" s="149"/>
      <c r="C147" s="147"/>
      <c r="D147" s="156"/>
      <c r="E147" s="147"/>
      <c r="F147" s="146"/>
      <c r="G147" s="145"/>
      <c r="H147" s="166"/>
      <c r="I147" s="165"/>
    </row>
    <row r="148" spans="1:8" ht="12">
      <c r="A148" s="155"/>
      <c r="B148" s="154"/>
      <c r="C148" s="147"/>
      <c r="D148" s="153"/>
      <c r="E148" s="152"/>
      <c r="F148" s="151"/>
      <c r="G148" s="150"/>
      <c r="H148" s="168"/>
    </row>
    <row r="149" spans="1:9" ht="12">
      <c r="A149" s="146"/>
      <c r="B149" s="154"/>
      <c r="C149" s="147"/>
      <c r="D149" s="148"/>
      <c r="E149" s="147"/>
      <c r="F149" s="146"/>
      <c r="G149" s="145"/>
      <c r="H149" s="146"/>
      <c r="I149" s="165"/>
    </row>
    <row r="150" spans="1:9" ht="12">
      <c r="A150" s="164"/>
      <c r="B150" s="163"/>
      <c r="C150" s="161"/>
      <c r="D150" s="162"/>
      <c r="E150" s="161"/>
      <c r="F150" s="164"/>
      <c r="G150" s="160"/>
      <c r="H150" s="159"/>
      <c r="I150" s="158"/>
    </row>
    <row r="151" spans="1:9" ht="12">
      <c r="A151" s="146"/>
      <c r="B151" s="149"/>
      <c r="C151" s="161"/>
      <c r="D151" s="148"/>
      <c r="E151" s="147"/>
      <c r="F151" s="146"/>
      <c r="G151" s="145"/>
      <c r="H151" s="166"/>
      <c r="I151" s="165"/>
    </row>
    <row r="152" spans="1:9" ht="12">
      <c r="A152" s="164"/>
      <c r="B152" s="149"/>
      <c r="C152" s="161"/>
      <c r="D152" s="162"/>
      <c r="E152" s="161"/>
      <c r="F152" s="164"/>
      <c r="G152" s="160"/>
      <c r="H152" s="159"/>
      <c r="I152" s="158"/>
    </row>
    <row r="153" spans="1:9" ht="12">
      <c r="A153" s="146"/>
      <c r="B153" s="149"/>
      <c r="C153" s="161"/>
      <c r="D153" s="148"/>
      <c r="E153" s="147"/>
      <c r="F153" s="146"/>
      <c r="G153" s="145"/>
      <c r="H153" s="166"/>
      <c r="I153" s="165"/>
    </row>
    <row r="154" spans="1:9" ht="12">
      <c r="A154" s="164"/>
      <c r="B154" s="149"/>
      <c r="C154" s="161"/>
      <c r="D154" s="162"/>
      <c r="E154" s="161"/>
      <c r="F154" s="164"/>
      <c r="G154" s="160"/>
      <c r="H154" s="159"/>
      <c r="I154" s="158"/>
    </row>
    <row r="155" spans="1:9" ht="12">
      <c r="A155" s="151"/>
      <c r="B155" s="149"/>
      <c r="C155" s="161"/>
      <c r="D155" s="148"/>
      <c r="E155" s="147"/>
      <c r="F155" s="146"/>
      <c r="G155" s="145"/>
      <c r="H155" s="166"/>
      <c r="I155" s="165"/>
    </row>
    <row r="156" spans="1:9" ht="12">
      <c r="A156" s="157"/>
      <c r="B156" s="149"/>
      <c r="C156" s="161"/>
      <c r="D156" s="169"/>
      <c r="E156" s="152"/>
      <c r="F156" s="151"/>
      <c r="G156" s="160"/>
      <c r="H156" s="159"/>
      <c r="I156" s="158"/>
    </row>
    <row r="157" spans="1:9" ht="12">
      <c r="A157" s="146"/>
      <c r="B157" s="156"/>
      <c r="C157" s="147"/>
      <c r="D157" s="156"/>
      <c r="E157" s="147"/>
      <c r="F157" s="146"/>
      <c r="G157" s="145"/>
      <c r="H157" s="166"/>
      <c r="I157" s="165"/>
    </row>
    <row r="158" spans="1:9" ht="12">
      <c r="A158" s="164"/>
      <c r="B158" s="163"/>
      <c r="C158" s="161"/>
      <c r="D158" s="167"/>
      <c r="E158" s="161"/>
      <c r="F158" s="164"/>
      <c r="G158" s="160"/>
      <c r="H158" s="159"/>
      <c r="I158" s="158"/>
    </row>
    <row r="159" spans="1:9" ht="12">
      <c r="A159" s="146"/>
      <c r="B159" s="149"/>
      <c r="C159" s="161"/>
      <c r="D159" s="156"/>
      <c r="E159" s="147"/>
      <c r="F159" s="156"/>
      <c r="G159" s="145"/>
      <c r="H159" s="166"/>
      <c r="I159" s="165"/>
    </row>
    <row r="160" spans="1:8" ht="12">
      <c r="A160" s="164"/>
      <c r="B160" s="163"/>
      <c r="C160" s="161"/>
      <c r="D160" s="167"/>
      <c r="E160" s="161"/>
      <c r="F160" s="167"/>
      <c r="G160" s="160"/>
      <c r="H160" s="168"/>
    </row>
    <row r="161" spans="1:9" ht="12">
      <c r="A161" s="146"/>
      <c r="B161" s="149"/>
      <c r="C161" s="147"/>
      <c r="D161" s="156"/>
      <c r="E161" s="147"/>
      <c r="F161" s="156"/>
      <c r="G161" s="145"/>
      <c r="H161" s="166"/>
      <c r="I161" s="165"/>
    </row>
    <row r="162" spans="1:9" ht="12">
      <c r="A162" s="157"/>
      <c r="B162" s="149"/>
      <c r="C162" s="147"/>
      <c r="D162" s="156"/>
      <c r="E162" s="147"/>
      <c r="F162" s="146"/>
      <c r="G162" s="145"/>
      <c r="H162" s="166"/>
      <c r="I162" s="165"/>
    </row>
    <row r="163" spans="1:8" ht="12">
      <c r="A163" s="155"/>
      <c r="B163" s="154"/>
      <c r="C163" s="152"/>
      <c r="D163" s="153"/>
      <c r="E163" s="152"/>
      <c r="F163" s="151"/>
      <c r="G163" s="150"/>
      <c r="H163" s="168"/>
    </row>
    <row r="164" spans="1:9" ht="12">
      <c r="A164" s="146"/>
      <c r="B164" s="149"/>
      <c r="C164" s="147"/>
      <c r="D164" s="148"/>
      <c r="E164" s="147"/>
      <c r="F164" s="146"/>
      <c r="G164" s="145"/>
      <c r="H164" s="146"/>
      <c r="I164" s="165"/>
    </row>
    <row r="165" spans="1:9" ht="12">
      <c r="A165" s="164"/>
      <c r="B165" s="163"/>
      <c r="C165" s="161"/>
      <c r="D165" s="162"/>
      <c r="E165" s="161"/>
      <c r="F165" s="164"/>
      <c r="G165" s="160"/>
      <c r="H165" s="159"/>
      <c r="I165" s="158"/>
    </row>
    <row r="166" spans="1:9" ht="12">
      <c r="A166" s="146"/>
      <c r="B166" s="156"/>
      <c r="C166" s="147"/>
      <c r="D166" s="148"/>
      <c r="E166" s="147"/>
      <c r="F166" s="146"/>
      <c r="G166" s="145"/>
      <c r="H166" s="166"/>
      <c r="I166" s="165"/>
    </row>
    <row r="167" spans="1:9" ht="12">
      <c r="A167" s="164"/>
      <c r="B167" s="167"/>
      <c r="C167" s="161"/>
      <c r="D167" s="162"/>
      <c r="E167" s="161"/>
      <c r="F167" s="164"/>
      <c r="G167" s="160"/>
      <c r="H167" s="159"/>
      <c r="I167" s="158"/>
    </row>
    <row r="168" spans="1:9" ht="12">
      <c r="A168" s="146"/>
      <c r="B168" s="149"/>
      <c r="C168" s="161"/>
      <c r="D168" s="148"/>
      <c r="E168" s="147"/>
      <c r="F168" s="146"/>
      <c r="G168" s="145"/>
      <c r="H168" s="166"/>
      <c r="I168" s="165"/>
    </row>
    <row r="169" spans="1:9" ht="12">
      <c r="A169" s="164"/>
      <c r="B169" s="163"/>
      <c r="C169" s="161"/>
      <c r="D169" s="162"/>
      <c r="E169" s="161"/>
      <c r="F169" s="164"/>
      <c r="G169" s="160"/>
      <c r="H169" s="159"/>
      <c r="I169" s="158"/>
    </row>
    <row r="170" spans="1:7" ht="12">
      <c r="A170" s="157"/>
      <c r="B170" s="149"/>
      <c r="C170" s="147"/>
      <c r="D170" s="156"/>
      <c r="E170" s="147"/>
      <c r="F170" s="146"/>
      <c r="G170" s="145"/>
    </row>
    <row r="171" spans="1:7" ht="12">
      <c r="A171" s="155"/>
      <c r="B171" s="154"/>
      <c r="C171" s="152"/>
      <c r="D171" s="153"/>
      <c r="E171" s="152"/>
      <c r="F171" s="151"/>
      <c r="G171" s="150"/>
    </row>
    <row r="172" spans="1:7" ht="12">
      <c r="A172" s="146"/>
      <c r="B172" s="149"/>
      <c r="C172" s="147"/>
      <c r="D172" s="148"/>
      <c r="E172" s="147"/>
      <c r="F172" s="146"/>
      <c r="G172" s="145"/>
    </row>
    <row r="173" ht="12">
      <c r="A173" s="144" t="s">
        <v>91</v>
      </c>
    </row>
    <row r="174" ht="12">
      <c r="A174" s="144" t="s">
        <v>90</v>
      </c>
    </row>
    <row r="175" spans="1:2" ht="12">
      <c r="A175" s="144" t="s">
        <v>89</v>
      </c>
      <c r="B175" s="144" t="s">
        <v>88</v>
      </c>
    </row>
    <row r="176" ht="12">
      <c r="A176" s="144" t="s">
        <v>87</v>
      </c>
    </row>
    <row r="177" spans="1:2" ht="12">
      <c r="A177" s="144" t="s">
        <v>86</v>
      </c>
      <c r="B177" s="144" t="s">
        <v>85</v>
      </c>
    </row>
  </sheetData>
  <sheetProtection/>
  <mergeCells count="2">
    <mergeCell ref="H67:K67"/>
    <mergeCell ref="H104:K104"/>
  </mergeCells>
  <printOptions/>
  <pageMargins left="0.19" right="0"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177"/>
  <sheetViews>
    <sheetView zoomScalePageLayoutView="0" workbookViewId="0" topLeftCell="A1">
      <selection activeCell="M23" sqref="M23"/>
    </sheetView>
  </sheetViews>
  <sheetFormatPr defaultColWidth="8.8515625" defaultRowHeight="15"/>
  <cols>
    <col min="1" max="1" width="6.140625" style="144" customWidth="1"/>
    <col min="2" max="2" width="13.421875" style="144" customWidth="1"/>
    <col min="3" max="3" width="8.8515625" style="144" customWidth="1"/>
    <col min="4" max="4" width="5.140625" style="144" customWidth="1"/>
    <col min="5" max="5" width="11.421875" style="144" customWidth="1"/>
    <col min="6" max="6" width="12.8515625" style="152" customWidth="1"/>
    <col min="7" max="7" width="8.8515625" style="144" customWidth="1"/>
    <col min="8" max="8" width="13.8515625" style="144" customWidth="1"/>
    <col min="9" max="16384" width="8.8515625" style="144" customWidth="1"/>
  </cols>
  <sheetData>
    <row r="2" ht="12">
      <c r="B2" s="144" t="s">
        <v>212</v>
      </c>
    </row>
    <row r="4" spans="2:5" ht="12">
      <c r="B4" s="144" t="s">
        <v>211</v>
      </c>
      <c r="D4" s="197"/>
      <c r="E4" s="144">
        <v>2019</v>
      </c>
    </row>
    <row r="6" ht="12">
      <c r="A6" s="144" t="s">
        <v>210</v>
      </c>
    </row>
    <row r="7" ht="12">
      <c r="B7" s="144" t="s">
        <v>209</v>
      </c>
    </row>
    <row r="8" ht="12">
      <c r="B8" s="144" t="s">
        <v>208</v>
      </c>
    </row>
    <row r="9" ht="12">
      <c r="O9" s="196"/>
    </row>
    <row r="10" ht="12">
      <c r="A10" s="144" t="s">
        <v>207</v>
      </c>
    </row>
    <row r="12" ht="12">
      <c r="G12" s="158"/>
    </row>
    <row r="13" spans="1:11" s="152" customFormat="1" ht="12">
      <c r="A13" s="155" t="s">
        <v>206</v>
      </c>
      <c r="B13" s="155" t="s">
        <v>205</v>
      </c>
      <c r="C13" s="155" t="s">
        <v>204</v>
      </c>
      <c r="D13" s="155" t="s">
        <v>92</v>
      </c>
      <c r="E13" s="155" t="s">
        <v>203</v>
      </c>
      <c r="F13" s="157" t="s">
        <v>199</v>
      </c>
      <c r="G13" s="169" t="s">
        <v>201</v>
      </c>
      <c r="H13" s="157"/>
      <c r="I13" s="195" t="s">
        <v>200</v>
      </c>
      <c r="J13" s="195"/>
      <c r="K13" s="194"/>
    </row>
    <row r="14" spans="1:11" s="152" customFormat="1" ht="12">
      <c r="A14" s="169" t="s">
        <v>196</v>
      </c>
      <c r="B14" s="169"/>
      <c r="C14" s="193" t="s">
        <v>198</v>
      </c>
      <c r="D14" s="169" t="s">
        <v>94</v>
      </c>
      <c r="E14" s="169" t="s">
        <v>197</v>
      </c>
      <c r="F14" s="151"/>
      <c r="G14" s="167"/>
      <c r="H14" s="164"/>
      <c r="I14" s="161"/>
      <c r="J14" s="161"/>
      <c r="K14" s="192"/>
    </row>
    <row r="15" spans="1:12" ht="12.75" customHeight="1">
      <c r="A15" s="157"/>
      <c r="B15" s="201">
        <v>43529</v>
      </c>
      <c r="C15" s="147"/>
      <c r="D15" s="156"/>
      <c r="E15" s="147"/>
      <c r="F15" s="206">
        <v>1</v>
      </c>
      <c r="G15" s="145"/>
      <c r="H15" s="170" t="s">
        <v>248</v>
      </c>
      <c r="I15" s="165"/>
      <c r="J15" s="165"/>
      <c r="K15" s="188"/>
      <c r="L15" s="168"/>
    </row>
    <row r="16" spans="1:11" ht="12.75" customHeight="1">
      <c r="A16" s="155"/>
      <c r="B16" s="201">
        <v>43536</v>
      </c>
      <c r="C16" s="147"/>
      <c r="D16" s="153"/>
      <c r="E16" s="152"/>
      <c r="F16" s="200">
        <v>1</v>
      </c>
      <c r="G16" s="150"/>
      <c r="H16" s="185" t="s">
        <v>248</v>
      </c>
      <c r="K16" s="188"/>
    </row>
    <row r="17" spans="1:11" ht="12.75" customHeight="1">
      <c r="A17" s="146"/>
      <c r="B17" s="201">
        <v>43537</v>
      </c>
      <c r="C17" s="147"/>
      <c r="D17" s="148"/>
      <c r="E17" s="147"/>
      <c r="F17" s="206">
        <v>1</v>
      </c>
      <c r="G17" s="145"/>
      <c r="H17" s="170" t="s">
        <v>248</v>
      </c>
      <c r="I17" s="165"/>
      <c r="J17" s="165"/>
      <c r="K17" s="188"/>
    </row>
    <row r="18" spans="1:11" ht="12.75" customHeight="1">
      <c r="A18" s="164"/>
      <c r="B18" s="201">
        <v>43538</v>
      </c>
      <c r="C18" s="180"/>
      <c r="D18" s="162"/>
      <c r="E18" s="161"/>
      <c r="F18" s="203">
        <v>1</v>
      </c>
      <c r="G18" s="160"/>
      <c r="H18" s="174" t="s">
        <v>248</v>
      </c>
      <c r="I18" s="158"/>
      <c r="J18" s="158"/>
      <c r="K18" s="187"/>
    </row>
    <row r="19" spans="1:11" ht="12.75" customHeight="1">
      <c r="A19" s="164">
        <v>3</v>
      </c>
      <c r="B19" s="201">
        <v>43539</v>
      </c>
      <c r="C19" s="147" t="s">
        <v>103</v>
      </c>
      <c r="D19" s="162" t="s">
        <v>94</v>
      </c>
      <c r="E19" s="161">
        <v>154</v>
      </c>
      <c r="F19" s="203">
        <v>1</v>
      </c>
      <c r="G19" s="160" t="s">
        <v>250</v>
      </c>
      <c r="H19" s="171"/>
      <c r="I19" s="158"/>
      <c r="J19" s="158"/>
      <c r="K19" s="187"/>
    </row>
    <row r="20" spans="1:11" ht="12.75" customHeight="1">
      <c r="A20" s="164"/>
      <c r="B20" s="201">
        <v>43542</v>
      </c>
      <c r="C20" s="180"/>
      <c r="D20" s="162"/>
      <c r="E20" s="161"/>
      <c r="F20" s="203">
        <v>0.25</v>
      </c>
      <c r="G20" s="160"/>
      <c r="H20" s="174" t="s">
        <v>248</v>
      </c>
      <c r="I20" s="158"/>
      <c r="J20" s="158"/>
      <c r="K20" s="187"/>
    </row>
    <row r="21" spans="1:11" ht="12.75" customHeight="1">
      <c r="A21" s="164"/>
      <c r="B21" s="201">
        <v>43550</v>
      </c>
      <c r="C21" s="180" t="s">
        <v>103</v>
      </c>
      <c r="D21" s="162"/>
      <c r="E21" s="161"/>
      <c r="F21" s="203">
        <v>0.25</v>
      </c>
      <c r="G21" s="160"/>
      <c r="H21" s="174" t="s">
        <v>248</v>
      </c>
      <c r="I21" s="158"/>
      <c r="J21" s="158"/>
      <c r="K21" s="187"/>
    </row>
    <row r="22" spans="1:11" ht="12.75" customHeight="1">
      <c r="A22" s="164"/>
      <c r="B22" s="201">
        <v>43552</v>
      </c>
      <c r="C22" s="180" t="s">
        <v>93</v>
      </c>
      <c r="D22" s="162"/>
      <c r="E22" s="161"/>
      <c r="F22" s="203">
        <v>1</v>
      </c>
      <c r="G22" s="160"/>
      <c r="H22" s="174" t="s">
        <v>248</v>
      </c>
      <c r="I22" s="158"/>
      <c r="J22" s="158"/>
      <c r="K22" s="187"/>
    </row>
    <row r="23" spans="1:11" ht="12.75" customHeight="1">
      <c r="A23" s="157">
        <v>4</v>
      </c>
      <c r="B23" s="201">
        <v>43557</v>
      </c>
      <c r="C23" s="147" t="s">
        <v>130</v>
      </c>
      <c r="D23" s="156" t="s">
        <v>94</v>
      </c>
      <c r="E23" s="147">
        <v>119</v>
      </c>
      <c r="F23" s="206">
        <v>1</v>
      </c>
      <c r="G23" s="145"/>
      <c r="H23" s="170" t="s">
        <v>213</v>
      </c>
      <c r="I23" s="165"/>
      <c r="J23" s="165"/>
      <c r="K23" s="188"/>
    </row>
    <row r="24" spans="1:11" ht="12.75" customHeight="1">
      <c r="A24" s="155">
        <v>4</v>
      </c>
      <c r="B24" s="201">
        <v>43557</v>
      </c>
      <c r="C24" s="147" t="s">
        <v>130</v>
      </c>
      <c r="D24" s="153" t="s">
        <v>92</v>
      </c>
      <c r="E24" s="152">
        <v>114</v>
      </c>
      <c r="F24" s="200">
        <v>1</v>
      </c>
      <c r="G24" s="150"/>
      <c r="H24" s="185" t="s">
        <v>249</v>
      </c>
      <c r="K24" s="188"/>
    </row>
    <row r="25" spans="1:11" ht="12.75" customHeight="1">
      <c r="A25" s="146">
        <v>1</v>
      </c>
      <c r="B25" s="201">
        <v>43557</v>
      </c>
      <c r="C25" s="147" t="s">
        <v>222</v>
      </c>
      <c r="D25" s="148" t="s">
        <v>92</v>
      </c>
      <c r="E25" s="147">
        <v>121</v>
      </c>
      <c r="F25" s="206">
        <v>1</v>
      </c>
      <c r="G25" s="145"/>
      <c r="H25" s="170" t="s">
        <v>213</v>
      </c>
      <c r="I25" s="165"/>
      <c r="J25" s="165"/>
      <c r="K25" s="188"/>
    </row>
    <row r="26" spans="1:11" ht="12.75" customHeight="1">
      <c r="A26" s="164"/>
      <c r="B26" s="201">
        <v>43579</v>
      </c>
      <c r="C26" s="180"/>
      <c r="D26" s="162"/>
      <c r="E26" s="161"/>
      <c r="F26" s="203">
        <v>0.33</v>
      </c>
      <c r="G26" s="160"/>
      <c r="H26" s="174" t="s">
        <v>248</v>
      </c>
      <c r="I26" s="158"/>
      <c r="J26" s="158"/>
      <c r="K26" s="187"/>
    </row>
    <row r="27" spans="1:11" ht="12.75" customHeight="1">
      <c r="A27" s="157"/>
      <c r="B27" s="201">
        <v>43587</v>
      </c>
      <c r="C27" s="147" t="s">
        <v>119</v>
      </c>
      <c r="D27" s="156"/>
      <c r="E27" s="147"/>
      <c r="F27" s="206">
        <v>1</v>
      </c>
      <c r="G27" s="145"/>
      <c r="H27" s="170" t="s">
        <v>100</v>
      </c>
      <c r="I27" s="165"/>
      <c r="J27" s="165"/>
      <c r="K27" s="188"/>
    </row>
    <row r="28" spans="1:11" ht="12.75" customHeight="1">
      <c r="A28" s="155"/>
      <c r="B28" s="201">
        <v>43594</v>
      </c>
      <c r="C28" s="147" t="s">
        <v>97</v>
      </c>
      <c r="D28" s="153"/>
      <c r="E28" s="152"/>
      <c r="F28" s="200">
        <v>0.33</v>
      </c>
      <c r="G28" s="150"/>
      <c r="H28" s="185" t="s">
        <v>100</v>
      </c>
      <c r="K28" s="188"/>
    </row>
    <row r="29" spans="1:11" ht="12.75" customHeight="1">
      <c r="A29" s="157">
        <v>1</v>
      </c>
      <c r="B29" s="201">
        <v>43599</v>
      </c>
      <c r="C29" s="147" t="s">
        <v>218</v>
      </c>
      <c r="D29" s="148" t="s">
        <v>92</v>
      </c>
      <c r="E29" s="156">
        <v>130</v>
      </c>
      <c r="F29" s="212">
        <v>1</v>
      </c>
      <c r="G29" s="145"/>
      <c r="H29" s="170"/>
      <c r="I29" s="165"/>
      <c r="J29" s="165"/>
      <c r="K29" s="188"/>
    </row>
    <row r="30" spans="1:11" ht="12.75" customHeight="1">
      <c r="A30" s="157">
        <v>1</v>
      </c>
      <c r="B30" s="201">
        <v>43599</v>
      </c>
      <c r="C30" s="147" t="s">
        <v>218</v>
      </c>
      <c r="D30" s="148" t="s">
        <v>92</v>
      </c>
      <c r="E30" s="156">
        <v>132</v>
      </c>
      <c r="F30" s="212">
        <v>1</v>
      </c>
      <c r="G30" s="145"/>
      <c r="H30" s="170"/>
      <c r="I30" s="165"/>
      <c r="J30" s="165"/>
      <c r="K30" s="188"/>
    </row>
    <row r="31" spans="1:11" ht="12.75" customHeight="1">
      <c r="A31" s="157">
        <v>1</v>
      </c>
      <c r="B31" s="201">
        <v>43599</v>
      </c>
      <c r="C31" s="147" t="s">
        <v>218</v>
      </c>
      <c r="D31" s="148" t="s">
        <v>94</v>
      </c>
      <c r="E31" s="156">
        <v>114</v>
      </c>
      <c r="F31" s="212">
        <v>1</v>
      </c>
      <c r="G31" s="145"/>
      <c r="H31" s="170"/>
      <c r="I31" s="165"/>
      <c r="J31" s="165"/>
      <c r="K31" s="188"/>
    </row>
    <row r="32" spans="1:11" ht="12.75" customHeight="1">
      <c r="A32" s="157">
        <v>3</v>
      </c>
      <c r="B32" s="201">
        <v>43601</v>
      </c>
      <c r="C32" s="147" t="s">
        <v>222</v>
      </c>
      <c r="D32" s="148" t="s">
        <v>92</v>
      </c>
      <c r="E32" s="156">
        <v>119</v>
      </c>
      <c r="F32" s="212">
        <v>1</v>
      </c>
      <c r="G32" s="145"/>
      <c r="H32" s="170" t="s">
        <v>245</v>
      </c>
      <c r="I32" s="165"/>
      <c r="J32" s="165"/>
      <c r="K32" s="188"/>
    </row>
    <row r="33" spans="1:11" ht="12.75" customHeight="1">
      <c r="A33" s="157">
        <v>3</v>
      </c>
      <c r="B33" s="201">
        <v>43601</v>
      </c>
      <c r="C33" s="147" t="s">
        <v>222</v>
      </c>
      <c r="D33" s="148" t="s">
        <v>94</v>
      </c>
      <c r="E33" s="156">
        <v>101</v>
      </c>
      <c r="F33" s="212">
        <v>1</v>
      </c>
      <c r="G33" s="145"/>
      <c r="H33" s="170"/>
      <c r="I33" s="165"/>
      <c r="J33" s="165"/>
      <c r="K33" s="188"/>
    </row>
    <row r="34" spans="1:11" ht="12.75" customHeight="1">
      <c r="A34" s="157">
        <v>3</v>
      </c>
      <c r="B34" s="201">
        <v>43601</v>
      </c>
      <c r="C34" s="147" t="s">
        <v>222</v>
      </c>
      <c r="D34" s="148" t="s">
        <v>94</v>
      </c>
      <c r="E34" s="156">
        <v>89</v>
      </c>
      <c r="F34" s="212">
        <v>1</v>
      </c>
      <c r="G34" s="145"/>
      <c r="H34" s="170"/>
      <c r="I34" s="165"/>
      <c r="J34" s="165"/>
      <c r="K34" s="188"/>
    </row>
    <row r="35" spans="1:11" ht="12.75" customHeight="1">
      <c r="A35" s="157">
        <v>6</v>
      </c>
      <c r="B35" s="201">
        <v>43601</v>
      </c>
      <c r="C35" s="147" t="s">
        <v>130</v>
      </c>
      <c r="D35" s="148" t="s">
        <v>94</v>
      </c>
      <c r="E35" s="156">
        <v>143</v>
      </c>
      <c r="F35" s="212">
        <v>1</v>
      </c>
      <c r="G35" s="145"/>
      <c r="H35" s="170"/>
      <c r="I35" s="165"/>
      <c r="J35" s="165"/>
      <c r="K35" s="188"/>
    </row>
    <row r="36" spans="1:11" ht="12.75" customHeight="1">
      <c r="A36" s="157">
        <v>5</v>
      </c>
      <c r="B36" s="201">
        <v>43601</v>
      </c>
      <c r="C36" s="147" t="s">
        <v>222</v>
      </c>
      <c r="D36" s="148" t="s">
        <v>92</v>
      </c>
      <c r="E36" s="156">
        <v>144</v>
      </c>
      <c r="F36" s="212">
        <v>1</v>
      </c>
      <c r="G36" s="145"/>
      <c r="H36" s="185"/>
      <c r="K36" s="188"/>
    </row>
    <row r="37" spans="1:11" ht="12.75" customHeight="1">
      <c r="A37" s="157">
        <v>5</v>
      </c>
      <c r="B37" s="201">
        <v>43601</v>
      </c>
      <c r="C37" s="147" t="s">
        <v>222</v>
      </c>
      <c r="D37" s="148" t="s">
        <v>94</v>
      </c>
      <c r="E37" s="156">
        <v>162</v>
      </c>
      <c r="F37" s="212">
        <v>1</v>
      </c>
      <c r="G37" s="145"/>
      <c r="H37" s="219"/>
      <c r="I37" s="218"/>
      <c r="J37" s="218"/>
      <c r="K37" s="188"/>
    </row>
    <row r="38" spans="1:11" ht="12.75" customHeight="1">
      <c r="A38" s="157">
        <v>2</v>
      </c>
      <c r="B38" s="201">
        <v>43601</v>
      </c>
      <c r="C38" s="147" t="s">
        <v>222</v>
      </c>
      <c r="D38" s="148" t="s">
        <v>92</v>
      </c>
      <c r="E38" s="156">
        <v>109</v>
      </c>
      <c r="F38" s="212">
        <v>1</v>
      </c>
      <c r="G38" s="145"/>
      <c r="H38" s="219"/>
      <c r="I38" s="218"/>
      <c r="J38" s="218"/>
      <c r="K38" s="188"/>
    </row>
    <row r="39" spans="1:11" ht="12.75" customHeight="1">
      <c r="A39" s="157">
        <v>5</v>
      </c>
      <c r="B39" s="201">
        <v>43606</v>
      </c>
      <c r="C39" s="147" t="s">
        <v>93</v>
      </c>
      <c r="D39" s="148" t="s">
        <v>92</v>
      </c>
      <c r="E39" s="156">
        <v>143</v>
      </c>
      <c r="F39" s="212">
        <v>1</v>
      </c>
      <c r="G39" s="145"/>
      <c r="H39" s="219" t="s">
        <v>213</v>
      </c>
      <c r="I39" s="218"/>
      <c r="J39" s="218"/>
      <c r="K39" s="188"/>
    </row>
    <row r="40" spans="1:11" ht="12.75" customHeight="1">
      <c r="A40" s="157">
        <v>5</v>
      </c>
      <c r="B40" s="201">
        <v>43606</v>
      </c>
      <c r="C40" s="147" t="s">
        <v>93</v>
      </c>
      <c r="D40" s="148" t="s">
        <v>92</v>
      </c>
      <c r="E40" s="147">
        <v>145</v>
      </c>
      <c r="F40" s="206">
        <v>1</v>
      </c>
      <c r="G40" s="145"/>
      <c r="H40" s="219" t="s">
        <v>213</v>
      </c>
      <c r="I40" s="218"/>
      <c r="J40" s="218"/>
      <c r="K40" s="188"/>
    </row>
    <row r="41" spans="1:11" ht="12.75" customHeight="1">
      <c r="A41" s="157">
        <v>8</v>
      </c>
      <c r="B41" s="201">
        <v>43606</v>
      </c>
      <c r="C41" s="147" t="s">
        <v>93</v>
      </c>
      <c r="D41" s="148" t="s">
        <v>92</v>
      </c>
      <c r="E41" s="147">
        <v>140</v>
      </c>
      <c r="F41" s="206">
        <v>1</v>
      </c>
      <c r="G41" s="145"/>
      <c r="H41" s="170"/>
      <c r="I41" s="165"/>
      <c r="J41" s="165"/>
      <c r="K41" s="188"/>
    </row>
    <row r="42" spans="1:11" ht="12.75" customHeight="1">
      <c r="A42" s="146"/>
      <c r="B42" s="201">
        <v>43613</v>
      </c>
      <c r="C42" s="147" t="s">
        <v>103</v>
      </c>
      <c r="D42" s="148"/>
      <c r="E42" s="147"/>
      <c r="F42" s="206">
        <v>0.66</v>
      </c>
      <c r="G42" s="145"/>
      <c r="H42" s="170" t="s">
        <v>100</v>
      </c>
      <c r="I42" s="165"/>
      <c r="J42" s="165"/>
      <c r="K42" s="188"/>
    </row>
    <row r="43" spans="1:11" ht="12.75" customHeight="1">
      <c r="A43" s="164">
        <v>10</v>
      </c>
      <c r="B43" s="201">
        <v>43615</v>
      </c>
      <c r="C43" s="180" t="s">
        <v>222</v>
      </c>
      <c r="D43" s="162" t="s">
        <v>94</v>
      </c>
      <c r="E43" s="161">
        <v>147</v>
      </c>
      <c r="F43" s="203">
        <v>1</v>
      </c>
      <c r="G43" s="160"/>
      <c r="H43" s="174" t="s">
        <v>213</v>
      </c>
      <c r="I43" s="158"/>
      <c r="J43" s="158"/>
      <c r="K43" s="187"/>
    </row>
    <row r="44" spans="1:11" ht="12.75" customHeight="1">
      <c r="A44" s="164">
        <v>10</v>
      </c>
      <c r="B44" s="201">
        <v>43615</v>
      </c>
      <c r="C44" s="147" t="s">
        <v>222</v>
      </c>
      <c r="D44" s="162" t="s">
        <v>92</v>
      </c>
      <c r="E44" s="161">
        <v>142</v>
      </c>
      <c r="F44" s="203">
        <v>1</v>
      </c>
      <c r="G44" s="160"/>
      <c r="H44" s="171" t="s">
        <v>213</v>
      </c>
      <c r="I44" s="158"/>
      <c r="J44" s="158"/>
      <c r="K44" s="187"/>
    </row>
    <row r="45" spans="1:11" ht="12.75" customHeight="1">
      <c r="A45" s="164">
        <v>10</v>
      </c>
      <c r="B45" s="201">
        <v>43615</v>
      </c>
      <c r="C45" s="180" t="s">
        <v>222</v>
      </c>
      <c r="D45" s="162" t="s">
        <v>94</v>
      </c>
      <c r="E45" s="161">
        <v>168</v>
      </c>
      <c r="F45" s="203">
        <v>1</v>
      </c>
      <c r="G45" s="160"/>
      <c r="H45" s="174" t="s">
        <v>213</v>
      </c>
      <c r="I45" s="158"/>
      <c r="J45" s="158"/>
      <c r="K45" s="187"/>
    </row>
    <row r="46" spans="1:11" ht="12.75" customHeight="1">
      <c r="A46" s="146">
        <v>8</v>
      </c>
      <c r="B46" s="201">
        <v>43621</v>
      </c>
      <c r="C46" s="223" t="s">
        <v>130</v>
      </c>
      <c r="D46" s="156" t="s">
        <v>92</v>
      </c>
      <c r="E46" s="147">
        <v>134</v>
      </c>
      <c r="F46" s="156">
        <v>0.66</v>
      </c>
      <c r="G46" s="167"/>
      <c r="H46" s="171" t="s">
        <v>247</v>
      </c>
      <c r="I46" s="161"/>
      <c r="J46" s="161"/>
      <c r="K46" s="192"/>
    </row>
    <row r="47" spans="1:11" ht="12.75" customHeight="1">
      <c r="A47" s="157">
        <v>1</v>
      </c>
      <c r="B47" s="201">
        <v>43621</v>
      </c>
      <c r="C47" s="223" t="s">
        <v>130</v>
      </c>
      <c r="D47" s="156" t="s">
        <v>94</v>
      </c>
      <c r="E47" s="147">
        <v>144</v>
      </c>
      <c r="F47" s="206">
        <v>1</v>
      </c>
      <c r="G47" s="167"/>
      <c r="H47" s="171"/>
      <c r="I47" s="161"/>
      <c r="J47" s="161"/>
      <c r="K47" s="192"/>
    </row>
    <row r="48" spans="1:11" ht="12.75" customHeight="1">
      <c r="A48" s="157">
        <v>1</v>
      </c>
      <c r="B48" s="201">
        <v>43621</v>
      </c>
      <c r="C48" s="223" t="s">
        <v>130</v>
      </c>
      <c r="D48" s="156" t="s">
        <v>92</v>
      </c>
      <c r="E48" s="147">
        <v>131</v>
      </c>
      <c r="F48" s="206">
        <v>1</v>
      </c>
      <c r="G48" s="167"/>
      <c r="H48" s="171"/>
      <c r="I48" s="161"/>
      <c r="J48" s="161"/>
      <c r="K48" s="192"/>
    </row>
    <row r="49" spans="1:11" ht="12.75" customHeight="1">
      <c r="A49" s="157"/>
      <c r="B49" s="201">
        <v>43627</v>
      </c>
      <c r="C49" s="147" t="s">
        <v>103</v>
      </c>
      <c r="D49" s="156"/>
      <c r="E49" s="147"/>
      <c r="F49" s="206"/>
      <c r="G49" s="145"/>
      <c r="H49" s="170" t="s">
        <v>100</v>
      </c>
      <c r="I49" s="165"/>
      <c r="J49" s="165"/>
      <c r="K49" s="188"/>
    </row>
    <row r="50" spans="1:11" ht="12.75" customHeight="1">
      <c r="A50" s="157">
        <v>7</v>
      </c>
      <c r="B50" s="201">
        <v>43633</v>
      </c>
      <c r="C50" s="180" t="s">
        <v>222</v>
      </c>
      <c r="D50" s="176" t="s">
        <v>94</v>
      </c>
      <c r="E50" s="152">
        <v>107</v>
      </c>
      <c r="F50" s="200">
        <v>1</v>
      </c>
      <c r="G50" s="150"/>
      <c r="H50" s="185"/>
      <c r="K50" s="188"/>
    </row>
    <row r="51" spans="1:11" ht="12.75" customHeight="1">
      <c r="A51" s="155"/>
      <c r="B51" s="201">
        <v>43634</v>
      </c>
      <c r="C51" s="147" t="s">
        <v>93</v>
      </c>
      <c r="D51" s="222"/>
      <c r="E51" s="195"/>
      <c r="F51" s="221">
        <v>0.66</v>
      </c>
      <c r="G51" s="220"/>
      <c r="H51" s="219" t="s">
        <v>100</v>
      </c>
      <c r="I51" s="218"/>
      <c r="J51" s="218"/>
      <c r="K51" s="188"/>
    </row>
    <row r="52" spans="1:11" ht="12.75" customHeight="1">
      <c r="A52" s="157">
        <v>3</v>
      </c>
      <c r="B52" s="201">
        <v>43636</v>
      </c>
      <c r="C52" s="147" t="s">
        <v>93</v>
      </c>
      <c r="D52" s="148" t="s">
        <v>94</v>
      </c>
      <c r="E52" s="147">
        <v>98</v>
      </c>
      <c r="F52" s="206">
        <v>1</v>
      </c>
      <c r="G52" s="145"/>
      <c r="H52" s="170" t="s">
        <v>213</v>
      </c>
      <c r="I52" s="165"/>
      <c r="J52" s="165"/>
      <c r="K52" s="188"/>
    </row>
    <row r="53" spans="1:11" ht="12.75" customHeight="1">
      <c r="A53" s="146">
        <v>5</v>
      </c>
      <c r="B53" s="201">
        <v>43641</v>
      </c>
      <c r="C53" s="147" t="s">
        <v>97</v>
      </c>
      <c r="D53" s="148" t="s">
        <v>94</v>
      </c>
      <c r="E53" s="147">
        <v>85</v>
      </c>
      <c r="F53" s="206">
        <v>1</v>
      </c>
      <c r="G53" s="145"/>
      <c r="H53" s="170"/>
      <c r="I53" s="165"/>
      <c r="J53" s="165"/>
      <c r="K53" s="188"/>
    </row>
    <row r="54" spans="1:11" ht="12.75" customHeight="1">
      <c r="A54" s="164"/>
      <c r="B54" s="201">
        <v>43643</v>
      </c>
      <c r="C54" s="180" t="s">
        <v>103</v>
      </c>
      <c r="D54" s="162"/>
      <c r="E54" s="161"/>
      <c r="F54" s="203"/>
      <c r="G54" s="160"/>
      <c r="H54" s="174" t="s">
        <v>100</v>
      </c>
      <c r="I54" s="158"/>
      <c r="J54" s="158"/>
      <c r="K54" s="187"/>
    </row>
    <row r="55" spans="1:11" ht="12.75" customHeight="1">
      <c r="A55" s="157">
        <v>11</v>
      </c>
      <c r="B55" s="201">
        <v>43663</v>
      </c>
      <c r="C55" s="147" t="s">
        <v>119</v>
      </c>
      <c r="D55" s="156" t="s">
        <v>94</v>
      </c>
      <c r="E55" s="147">
        <v>141</v>
      </c>
      <c r="F55" s="206">
        <v>1</v>
      </c>
      <c r="G55" s="145"/>
      <c r="H55" s="170"/>
      <c r="I55" s="165"/>
      <c r="J55" s="165"/>
      <c r="K55" s="188"/>
    </row>
    <row r="56" spans="1:11" ht="12.75" customHeight="1">
      <c r="A56" s="155">
        <v>2</v>
      </c>
      <c r="B56" s="201">
        <v>43671</v>
      </c>
      <c r="C56" s="147" t="s">
        <v>109</v>
      </c>
      <c r="D56" s="153" t="s">
        <v>94</v>
      </c>
      <c r="E56" s="152">
        <v>146</v>
      </c>
      <c r="F56" s="200">
        <v>1</v>
      </c>
      <c r="G56" s="150"/>
      <c r="H56" s="185"/>
      <c r="K56" s="188"/>
    </row>
    <row r="57" spans="1:11" ht="12.75" customHeight="1">
      <c r="A57" s="146">
        <v>8</v>
      </c>
      <c r="B57" s="201">
        <v>43676</v>
      </c>
      <c r="C57" s="147" t="s">
        <v>119</v>
      </c>
      <c r="D57" s="148" t="s">
        <v>92</v>
      </c>
      <c r="E57" s="147">
        <v>112</v>
      </c>
      <c r="F57" s="206">
        <v>1</v>
      </c>
      <c r="G57" s="145"/>
      <c r="H57" s="170" t="s">
        <v>245</v>
      </c>
      <c r="I57" s="165"/>
      <c r="J57" s="165"/>
      <c r="K57" s="188"/>
    </row>
    <row r="58" spans="1:11" ht="12.75" customHeight="1">
      <c r="A58" s="164">
        <v>5</v>
      </c>
      <c r="B58" s="201">
        <v>43676</v>
      </c>
      <c r="C58" s="180" t="s">
        <v>119</v>
      </c>
      <c r="D58" s="162" t="s">
        <v>94</v>
      </c>
      <c r="E58" s="161">
        <v>84</v>
      </c>
      <c r="F58" s="203">
        <v>1</v>
      </c>
      <c r="G58" s="160"/>
      <c r="H58" s="174" t="s">
        <v>245</v>
      </c>
      <c r="I58" s="158"/>
      <c r="J58" s="158"/>
      <c r="K58" s="187"/>
    </row>
    <row r="59" spans="1:11" ht="12.75" customHeight="1">
      <c r="A59" s="164">
        <v>5</v>
      </c>
      <c r="B59" s="201">
        <v>43676</v>
      </c>
      <c r="C59" s="147" t="s">
        <v>119</v>
      </c>
      <c r="D59" s="162" t="s">
        <v>92</v>
      </c>
      <c r="E59" s="161">
        <v>116</v>
      </c>
      <c r="F59" s="203">
        <v>1</v>
      </c>
      <c r="G59" s="160"/>
      <c r="H59" s="171" t="s">
        <v>246</v>
      </c>
      <c r="I59" s="158"/>
      <c r="J59" s="158"/>
      <c r="K59" s="187"/>
    </row>
    <row r="60" spans="1:11" ht="12.75" customHeight="1">
      <c r="A60" s="164">
        <v>7</v>
      </c>
      <c r="B60" s="201">
        <v>43676</v>
      </c>
      <c r="C60" s="180" t="s">
        <v>103</v>
      </c>
      <c r="D60" s="162" t="s">
        <v>92</v>
      </c>
      <c r="E60" s="161">
        <v>142</v>
      </c>
      <c r="F60" s="203">
        <v>1</v>
      </c>
      <c r="G60" s="160"/>
      <c r="H60" s="174" t="s">
        <v>245</v>
      </c>
      <c r="I60" s="158"/>
      <c r="J60" s="158"/>
      <c r="K60" s="187"/>
    </row>
    <row r="61" spans="1:11" ht="12.75" customHeight="1">
      <c r="A61" s="164"/>
      <c r="B61" s="211"/>
      <c r="C61" s="172"/>
      <c r="D61" s="162"/>
      <c r="E61" s="161"/>
      <c r="F61" s="203"/>
      <c r="G61" s="160"/>
      <c r="H61" s="159"/>
      <c r="I61" s="158"/>
      <c r="J61" s="158"/>
      <c r="K61" s="187"/>
    </row>
    <row r="62" spans="1:11" ht="12.75" customHeight="1">
      <c r="A62" s="146"/>
      <c r="B62" s="201"/>
      <c r="C62" s="172"/>
      <c r="D62" s="148"/>
      <c r="E62" s="147"/>
      <c r="F62" s="206"/>
      <c r="G62" s="145"/>
      <c r="H62" s="166"/>
      <c r="I62" s="165"/>
      <c r="J62" s="165"/>
      <c r="K62" s="188"/>
    </row>
    <row r="63" spans="1:11" ht="12.75" customHeight="1">
      <c r="A63" s="164"/>
      <c r="B63" s="211"/>
      <c r="C63" s="172"/>
      <c r="D63" s="162"/>
      <c r="E63" s="161"/>
      <c r="F63" s="203"/>
      <c r="G63" s="160"/>
      <c r="H63" s="159"/>
      <c r="I63" s="158"/>
      <c r="J63" s="158"/>
      <c r="K63" s="187"/>
    </row>
    <row r="64" spans="1:11" ht="12.75" customHeight="1">
      <c r="A64" s="151"/>
      <c r="B64" s="201"/>
      <c r="C64" s="180"/>
      <c r="D64" s="148"/>
      <c r="E64" s="147"/>
      <c r="F64" s="206"/>
      <c r="G64" s="145"/>
      <c r="H64" s="166"/>
      <c r="I64" s="165"/>
      <c r="J64" s="165"/>
      <c r="K64" s="188"/>
    </row>
    <row r="65" spans="1:11" ht="12.75" customHeight="1">
      <c r="A65" s="157"/>
      <c r="B65" s="201"/>
      <c r="C65" s="180"/>
      <c r="D65" s="172"/>
      <c r="E65" s="147"/>
      <c r="F65" s="206"/>
      <c r="G65" s="145"/>
      <c r="H65" s="205"/>
      <c r="I65" s="165"/>
      <c r="J65" s="165"/>
      <c r="K65" s="188"/>
    </row>
    <row r="66" spans="1:11" ht="12.75" customHeight="1">
      <c r="A66" s="155"/>
      <c r="B66" s="201"/>
      <c r="C66" s="180"/>
      <c r="D66" s="209"/>
      <c r="E66" s="152"/>
      <c r="F66" s="200"/>
      <c r="G66" s="150"/>
      <c r="H66" s="208"/>
      <c r="K66" s="188"/>
    </row>
    <row r="67" spans="1:11" ht="12.75" customHeight="1">
      <c r="A67" s="146"/>
      <c r="B67" s="201"/>
      <c r="C67" s="180"/>
      <c r="D67" s="207"/>
      <c r="E67" s="147"/>
      <c r="F67" s="206"/>
      <c r="G67" s="145"/>
      <c r="H67" s="331"/>
      <c r="I67" s="332"/>
      <c r="J67" s="332"/>
      <c r="K67" s="333"/>
    </row>
    <row r="68" spans="1:11" ht="12.75" customHeight="1">
      <c r="A68" s="164"/>
      <c r="B68" s="201"/>
      <c r="C68" s="180"/>
      <c r="D68" s="204"/>
      <c r="E68" s="161"/>
      <c r="F68" s="203"/>
      <c r="G68" s="160"/>
      <c r="H68" s="202"/>
      <c r="I68" s="158"/>
      <c r="J68" s="158"/>
      <c r="K68" s="187"/>
    </row>
    <row r="69" spans="1:11" ht="12.75" customHeight="1">
      <c r="A69" s="146"/>
      <c r="B69" s="201"/>
      <c r="C69" s="180"/>
      <c r="D69" s="207"/>
      <c r="E69" s="147"/>
      <c r="F69" s="206"/>
      <c r="G69" s="145"/>
      <c r="H69" s="205"/>
      <c r="I69" s="165"/>
      <c r="J69" s="165"/>
      <c r="K69" s="188"/>
    </row>
    <row r="70" spans="1:11" ht="12">
      <c r="A70" s="164"/>
      <c r="B70" s="201"/>
      <c r="C70" s="180"/>
      <c r="D70" s="204"/>
      <c r="E70" s="161"/>
      <c r="F70" s="203"/>
      <c r="G70" s="160"/>
      <c r="H70" s="202"/>
      <c r="I70" s="158"/>
      <c r="J70" s="158"/>
      <c r="K70" s="187"/>
    </row>
    <row r="71" spans="1:11" ht="12">
      <c r="A71" s="146"/>
      <c r="B71" s="201"/>
      <c r="C71" s="180"/>
      <c r="D71" s="207"/>
      <c r="E71" s="147"/>
      <c r="F71" s="206"/>
      <c r="G71" s="145"/>
      <c r="H71" s="205"/>
      <c r="I71" s="165"/>
      <c r="J71" s="165"/>
      <c r="K71" s="188"/>
    </row>
    <row r="72" spans="1:11" ht="12">
      <c r="A72" s="164"/>
      <c r="B72" s="211"/>
      <c r="C72" s="180"/>
      <c r="D72" s="204"/>
      <c r="E72" s="161"/>
      <c r="F72" s="203"/>
      <c r="G72" s="160"/>
      <c r="H72" s="202"/>
      <c r="I72" s="158"/>
      <c r="J72" s="158"/>
      <c r="K72" s="187"/>
    </row>
    <row r="73" spans="1:11" ht="12">
      <c r="A73" s="151"/>
      <c r="B73" s="201"/>
      <c r="C73" s="180"/>
      <c r="D73" s="207"/>
      <c r="E73" s="147"/>
      <c r="F73" s="206"/>
      <c r="G73" s="145"/>
      <c r="H73" s="205"/>
      <c r="I73" s="165"/>
      <c r="J73" s="165"/>
      <c r="K73" s="188"/>
    </row>
    <row r="74" spans="1:11" ht="12">
      <c r="A74" s="157"/>
      <c r="B74" s="214"/>
      <c r="C74" s="180"/>
      <c r="D74" s="176"/>
      <c r="E74" s="152"/>
      <c r="F74" s="200"/>
      <c r="G74" s="160"/>
      <c r="H74" s="202"/>
      <c r="I74" s="158"/>
      <c r="J74" s="158"/>
      <c r="K74" s="187"/>
    </row>
    <row r="75" spans="1:11" ht="12">
      <c r="A75" s="146"/>
      <c r="B75" s="201"/>
      <c r="C75" s="180"/>
      <c r="D75" s="172"/>
      <c r="E75" s="147"/>
      <c r="F75" s="206"/>
      <c r="G75" s="145"/>
      <c r="H75" s="205"/>
      <c r="I75" s="165"/>
      <c r="J75" s="165"/>
      <c r="K75" s="188"/>
    </row>
    <row r="76" spans="1:11" ht="12">
      <c r="A76" s="164"/>
      <c r="B76" s="211"/>
      <c r="C76" s="173"/>
      <c r="D76" s="183"/>
      <c r="E76" s="161"/>
      <c r="F76" s="203"/>
      <c r="G76" s="160"/>
      <c r="H76" s="202"/>
      <c r="I76" s="158"/>
      <c r="J76" s="158"/>
      <c r="K76" s="187"/>
    </row>
    <row r="77" spans="1:11" ht="12">
      <c r="A77" s="146"/>
      <c r="B77" s="201"/>
      <c r="C77" s="180"/>
      <c r="D77" s="172"/>
      <c r="E77" s="147"/>
      <c r="F77" s="212"/>
      <c r="G77" s="145"/>
      <c r="H77" s="205"/>
      <c r="I77" s="165"/>
      <c r="J77" s="165"/>
      <c r="K77" s="188"/>
    </row>
    <row r="78" spans="1:11" ht="12">
      <c r="A78" s="164"/>
      <c r="B78" s="211"/>
      <c r="C78" s="173"/>
      <c r="D78" s="183"/>
      <c r="E78" s="161"/>
      <c r="F78" s="210"/>
      <c r="G78" s="160"/>
      <c r="H78" s="208"/>
      <c r="K78" s="191"/>
    </row>
    <row r="79" spans="1:11" ht="12">
      <c r="A79" s="164"/>
      <c r="B79" s="211"/>
      <c r="C79" s="173"/>
      <c r="D79" s="183"/>
      <c r="E79" s="161"/>
      <c r="F79" s="210"/>
      <c r="G79" s="160"/>
      <c r="H79" s="205"/>
      <c r="I79" s="165"/>
      <c r="J79" s="165"/>
      <c r="K79" s="188"/>
    </row>
    <row r="80" spans="1:11" ht="12">
      <c r="A80" s="146"/>
      <c r="B80" s="201"/>
      <c r="C80" s="180"/>
      <c r="D80" s="172"/>
      <c r="E80" s="147"/>
      <c r="F80" s="212"/>
      <c r="G80" s="145"/>
      <c r="H80" s="205"/>
      <c r="I80" s="165"/>
      <c r="J80" s="165"/>
      <c r="K80" s="188"/>
    </row>
    <row r="81" spans="1:11" ht="12">
      <c r="A81" s="151"/>
      <c r="B81" s="214"/>
      <c r="C81" s="180"/>
      <c r="D81" s="176"/>
      <c r="E81" s="152"/>
      <c r="F81" s="213"/>
      <c r="G81" s="160"/>
      <c r="H81" s="202"/>
      <c r="I81" s="158"/>
      <c r="J81" s="158"/>
      <c r="K81" s="187"/>
    </row>
    <row r="82" spans="1:11" ht="12">
      <c r="A82" s="146"/>
      <c r="B82" s="201"/>
      <c r="C82" s="180"/>
      <c r="D82" s="172"/>
      <c r="E82" s="147"/>
      <c r="F82" s="212"/>
      <c r="G82" s="145"/>
      <c r="H82" s="205"/>
      <c r="I82" s="165"/>
      <c r="J82" s="165"/>
      <c r="K82" s="188"/>
    </row>
    <row r="83" spans="1:11" ht="12">
      <c r="A83" s="164"/>
      <c r="B83" s="211"/>
      <c r="C83" s="180"/>
      <c r="D83" s="183"/>
      <c r="E83" s="161"/>
      <c r="F83" s="210"/>
      <c r="G83" s="160"/>
      <c r="H83" s="202"/>
      <c r="I83" s="158"/>
      <c r="J83" s="158"/>
      <c r="K83" s="187"/>
    </row>
    <row r="84" spans="1:11" ht="12">
      <c r="A84" s="157"/>
      <c r="B84" s="201"/>
      <c r="C84" s="180"/>
      <c r="D84" s="172"/>
      <c r="E84" s="147"/>
      <c r="F84" s="206"/>
      <c r="G84" s="145"/>
      <c r="H84" s="205"/>
      <c r="I84" s="165"/>
      <c r="J84" s="165"/>
      <c r="K84" s="188"/>
    </row>
    <row r="85" spans="1:11" ht="12">
      <c r="A85" s="155"/>
      <c r="B85" s="201"/>
      <c r="C85" s="180"/>
      <c r="D85" s="209"/>
      <c r="E85" s="152"/>
      <c r="F85" s="200"/>
      <c r="G85" s="150"/>
      <c r="H85" s="208"/>
      <c r="K85" s="188"/>
    </row>
    <row r="86" spans="1:11" ht="12">
      <c r="A86" s="146"/>
      <c r="B86" s="201"/>
      <c r="C86" s="180"/>
      <c r="D86" s="207"/>
      <c r="E86" s="147"/>
      <c r="F86" s="206"/>
      <c r="G86" s="145"/>
      <c r="H86" s="146"/>
      <c r="I86" s="165"/>
      <c r="J86" s="165"/>
      <c r="K86" s="188"/>
    </row>
    <row r="87" spans="1:11" ht="12">
      <c r="A87" s="164"/>
      <c r="B87" s="201"/>
      <c r="C87" s="180"/>
      <c r="D87" s="204"/>
      <c r="E87" s="161"/>
      <c r="F87" s="203"/>
      <c r="G87" s="160"/>
      <c r="H87" s="202"/>
      <c r="I87" s="158"/>
      <c r="J87" s="158"/>
      <c r="K87" s="187"/>
    </row>
    <row r="88" spans="1:11" ht="12">
      <c r="A88" s="146"/>
      <c r="B88" s="201"/>
      <c r="C88" s="180"/>
      <c r="D88" s="207"/>
      <c r="E88" s="147"/>
      <c r="F88" s="206"/>
      <c r="G88" s="145"/>
      <c r="H88" s="205"/>
      <c r="I88" s="165"/>
      <c r="J88" s="165"/>
      <c r="K88" s="188"/>
    </row>
    <row r="89" spans="1:11" ht="12">
      <c r="A89" s="164"/>
      <c r="B89" s="201"/>
      <c r="C89" s="180"/>
      <c r="D89" s="204"/>
      <c r="E89" s="161"/>
      <c r="F89" s="203"/>
      <c r="G89" s="160"/>
      <c r="H89" s="202"/>
      <c r="I89" s="158"/>
      <c r="J89" s="158"/>
      <c r="K89" s="187"/>
    </row>
    <row r="90" spans="1:11" ht="12">
      <c r="A90" s="146"/>
      <c r="B90" s="201"/>
      <c r="C90" s="180"/>
      <c r="D90" s="207"/>
      <c r="E90" s="147"/>
      <c r="F90" s="206"/>
      <c r="G90" s="145"/>
      <c r="H90" s="205"/>
      <c r="I90" s="165"/>
      <c r="J90" s="165"/>
      <c r="K90" s="188"/>
    </row>
    <row r="91" spans="1:11" ht="12">
      <c r="A91" s="164"/>
      <c r="B91" s="211"/>
      <c r="C91" s="173"/>
      <c r="D91" s="204"/>
      <c r="E91" s="161"/>
      <c r="F91" s="203"/>
      <c r="G91" s="160"/>
      <c r="H91" s="159"/>
      <c r="I91" s="158"/>
      <c r="J91" s="158"/>
      <c r="K91" s="187"/>
    </row>
    <row r="92" spans="1:11" ht="12">
      <c r="A92" s="151"/>
      <c r="B92" s="201"/>
      <c r="C92" s="180"/>
      <c r="D92" s="207"/>
      <c r="E92" s="147"/>
      <c r="F92" s="206"/>
      <c r="G92" s="145"/>
      <c r="H92" s="166"/>
      <c r="I92" s="165"/>
      <c r="J92" s="165"/>
      <c r="K92" s="188"/>
    </row>
    <row r="93" spans="1:11" ht="12">
      <c r="A93" s="157"/>
      <c r="B93" s="214"/>
      <c r="C93" s="175"/>
      <c r="D93" s="169"/>
      <c r="E93" s="152"/>
      <c r="F93" s="200"/>
      <c r="G93" s="160"/>
      <c r="H93" s="159"/>
      <c r="I93" s="158"/>
      <c r="J93" s="158"/>
      <c r="K93" s="187"/>
    </row>
    <row r="94" spans="1:11" ht="12">
      <c r="A94" s="146"/>
      <c r="B94" s="201"/>
      <c r="C94" s="180"/>
      <c r="D94" s="156"/>
      <c r="E94" s="147"/>
      <c r="F94" s="206"/>
      <c r="G94" s="145"/>
      <c r="H94" s="166"/>
      <c r="I94" s="165"/>
      <c r="J94" s="165"/>
      <c r="K94" s="188"/>
    </row>
    <row r="95" spans="1:11" ht="12">
      <c r="A95" s="164"/>
      <c r="B95" s="211"/>
      <c r="C95" s="173"/>
      <c r="D95" s="167"/>
      <c r="E95" s="161"/>
      <c r="F95" s="203"/>
      <c r="G95" s="160"/>
      <c r="H95" s="159"/>
      <c r="I95" s="158"/>
      <c r="J95" s="158"/>
      <c r="K95" s="187"/>
    </row>
    <row r="96" spans="1:11" ht="12">
      <c r="A96" s="146"/>
      <c r="B96" s="201"/>
      <c r="C96" s="180"/>
      <c r="D96" s="156"/>
      <c r="E96" s="147"/>
      <c r="F96" s="212"/>
      <c r="G96" s="145"/>
      <c r="H96" s="166"/>
      <c r="I96" s="165"/>
      <c r="J96" s="165"/>
      <c r="K96" s="188"/>
    </row>
    <row r="97" spans="1:11" ht="12">
      <c r="A97" s="164"/>
      <c r="B97" s="211"/>
      <c r="C97" s="173"/>
      <c r="D97" s="167"/>
      <c r="E97" s="161"/>
      <c r="F97" s="210"/>
      <c r="G97" s="160"/>
      <c r="H97" s="168"/>
      <c r="K97" s="191"/>
    </row>
    <row r="98" spans="1:11" ht="12">
      <c r="A98" s="146"/>
      <c r="B98" s="201"/>
      <c r="C98" s="180"/>
      <c r="D98" s="156"/>
      <c r="E98" s="147"/>
      <c r="F98" s="212"/>
      <c r="G98" s="145"/>
      <c r="H98" s="166"/>
      <c r="I98" s="165"/>
      <c r="J98" s="165"/>
      <c r="K98" s="188"/>
    </row>
    <row r="99" spans="1:11" ht="12">
      <c r="A99" s="151"/>
      <c r="B99" s="214"/>
      <c r="C99" s="175"/>
      <c r="D99" s="169"/>
      <c r="E99" s="152"/>
      <c r="F99" s="213"/>
      <c r="G99" s="160"/>
      <c r="H99" s="159"/>
      <c r="I99" s="158"/>
      <c r="J99" s="158"/>
      <c r="K99" s="187"/>
    </row>
    <row r="100" spans="1:11" ht="12">
      <c r="A100" s="146"/>
      <c r="B100" s="201"/>
      <c r="C100" s="180"/>
      <c r="D100" s="156"/>
      <c r="E100" s="147"/>
      <c r="F100" s="212"/>
      <c r="G100" s="145"/>
      <c r="H100" s="166"/>
      <c r="I100" s="165"/>
      <c r="J100" s="165"/>
      <c r="K100" s="188"/>
    </row>
    <row r="101" spans="1:11" ht="12">
      <c r="A101" s="164"/>
      <c r="B101" s="211"/>
      <c r="C101" s="173"/>
      <c r="D101" s="167"/>
      <c r="E101" s="161"/>
      <c r="F101" s="210"/>
      <c r="G101" s="160"/>
      <c r="H101" s="159"/>
      <c r="I101" s="158"/>
      <c r="J101" s="158"/>
      <c r="K101" s="187"/>
    </row>
    <row r="102" spans="1:11" ht="12">
      <c r="A102" s="157"/>
      <c r="B102" s="201"/>
      <c r="C102" s="180"/>
      <c r="D102" s="172"/>
      <c r="E102" s="147"/>
      <c r="F102" s="206"/>
      <c r="G102" s="145"/>
      <c r="H102" s="205"/>
      <c r="I102" s="165"/>
      <c r="J102" s="165"/>
      <c r="K102" s="188"/>
    </row>
    <row r="103" spans="1:11" ht="12">
      <c r="A103" s="155"/>
      <c r="B103" s="201"/>
      <c r="C103" s="180"/>
      <c r="D103" s="209"/>
      <c r="E103" s="152"/>
      <c r="F103" s="200"/>
      <c r="G103" s="150"/>
      <c r="H103" s="208"/>
      <c r="K103" s="188"/>
    </row>
    <row r="104" spans="1:11" ht="12">
      <c r="A104" s="146"/>
      <c r="B104" s="201"/>
      <c r="C104" s="180"/>
      <c r="D104" s="207"/>
      <c r="E104" s="147"/>
      <c r="F104" s="206"/>
      <c r="G104" s="145"/>
      <c r="H104" s="331"/>
      <c r="I104" s="332"/>
      <c r="J104" s="332"/>
      <c r="K104" s="333"/>
    </row>
    <row r="105" spans="1:11" ht="12">
      <c r="A105" s="164"/>
      <c r="B105" s="201"/>
      <c r="C105" s="180"/>
      <c r="D105" s="204"/>
      <c r="E105" s="161"/>
      <c r="F105" s="203"/>
      <c r="G105" s="160"/>
      <c r="H105" s="202"/>
      <c r="I105" s="158"/>
      <c r="J105" s="158"/>
      <c r="K105" s="187"/>
    </row>
    <row r="106" spans="1:11" ht="12">
      <c r="A106" s="146"/>
      <c r="B106" s="201"/>
      <c r="C106" s="180"/>
      <c r="D106" s="207"/>
      <c r="E106" s="147"/>
      <c r="F106" s="206"/>
      <c r="G106" s="145"/>
      <c r="H106" s="205"/>
      <c r="I106" s="165"/>
      <c r="J106" s="165"/>
      <c r="K106" s="188"/>
    </row>
    <row r="107" spans="1:11" ht="12">
      <c r="A107" s="164"/>
      <c r="B107" s="201"/>
      <c r="C107" s="180"/>
      <c r="D107" s="204"/>
      <c r="E107" s="161"/>
      <c r="F107" s="203"/>
      <c r="G107" s="160"/>
      <c r="H107" s="202"/>
      <c r="I107" s="158"/>
      <c r="J107" s="158"/>
      <c r="K107" s="187"/>
    </row>
    <row r="108" spans="1:9" ht="12">
      <c r="A108" s="157"/>
      <c r="B108" s="201"/>
      <c r="C108" s="180"/>
      <c r="D108" s="156"/>
      <c r="E108" s="147"/>
      <c r="F108" s="146"/>
      <c r="G108" s="145"/>
      <c r="H108" s="178"/>
      <c r="I108" s="165"/>
    </row>
    <row r="109" spans="1:8" ht="12">
      <c r="A109" s="155"/>
      <c r="B109" s="201"/>
      <c r="C109" s="180"/>
      <c r="D109" s="153"/>
      <c r="E109" s="152"/>
      <c r="F109" s="200"/>
      <c r="G109" s="150"/>
      <c r="H109" s="199"/>
    </row>
    <row r="110" spans="1:9" ht="12">
      <c r="A110" s="146"/>
      <c r="B110" s="149"/>
      <c r="C110" s="147"/>
      <c r="D110" s="148"/>
      <c r="E110" s="147"/>
      <c r="F110" s="146"/>
      <c r="G110" s="145"/>
      <c r="H110" s="170"/>
      <c r="I110" s="165"/>
    </row>
    <row r="111" spans="1:9" ht="12">
      <c r="A111" s="164"/>
      <c r="B111" s="149"/>
      <c r="C111" s="147"/>
      <c r="D111" s="162"/>
      <c r="E111" s="161"/>
      <c r="F111" s="164"/>
      <c r="G111" s="160"/>
      <c r="H111" s="171"/>
      <c r="I111" s="158"/>
    </row>
    <row r="112" spans="1:9" ht="12">
      <c r="A112" s="146"/>
      <c r="B112" s="149"/>
      <c r="C112" s="147"/>
      <c r="D112" s="148"/>
      <c r="E112" s="147"/>
      <c r="F112" s="146"/>
      <c r="G112" s="145"/>
      <c r="H112" s="170"/>
      <c r="I112" s="165"/>
    </row>
    <row r="113" spans="1:9" ht="12">
      <c r="A113" s="164"/>
      <c r="B113" s="163"/>
      <c r="C113" s="147"/>
      <c r="D113" s="162"/>
      <c r="E113" s="161"/>
      <c r="F113" s="164"/>
      <c r="G113" s="160"/>
      <c r="H113" s="171"/>
      <c r="I113" s="158"/>
    </row>
    <row r="114" spans="1:9" ht="12">
      <c r="A114" s="164"/>
      <c r="B114" s="163"/>
      <c r="C114" s="147"/>
      <c r="D114" s="162"/>
      <c r="E114" s="161"/>
      <c r="F114" s="164"/>
      <c r="G114" s="160"/>
      <c r="H114" s="171"/>
      <c r="I114" s="158"/>
    </row>
    <row r="115" spans="1:9" ht="12">
      <c r="A115" s="164"/>
      <c r="B115" s="163"/>
      <c r="C115" s="147"/>
      <c r="D115" s="162"/>
      <c r="E115" s="161"/>
      <c r="F115" s="164"/>
      <c r="G115" s="160"/>
      <c r="H115" s="171"/>
      <c r="I115" s="158"/>
    </row>
    <row r="116" spans="1:9" ht="12">
      <c r="A116" s="146"/>
      <c r="B116" s="163"/>
      <c r="C116" s="147"/>
      <c r="D116" s="148"/>
      <c r="E116" s="147"/>
      <c r="F116" s="146"/>
      <c r="G116" s="145"/>
      <c r="H116" s="170"/>
      <c r="I116" s="165"/>
    </row>
    <row r="117" spans="1:9" ht="12">
      <c r="A117" s="164"/>
      <c r="B117" s="163"/>
      <c r="C117" s="147"/>
      <c r="D117" s="162"/>
      <c r="E117" s="161"/>
      <c r="F117" s="164"/>
      <c r="G117" s="160"/>
      <c r="H117" s="171"/>
      <c r="I117" s="158"/>
    </row>
    <row r="118" spans="1:9" ht="12">
      <c r="A118" s="151"/>
      <c r="B118" s="149"/>
      <c r="C118" s="147"/>
      <c r="D118" s="148"/>
      <c r="E118" s="147"/>
      <c r="F118" s="146"/>
      <c r="G118" s="145"/>
      <c r="H118" s="170"/>
      <c r="I118" s="165"/>
    </row>
    <row r="119" spans="1:9" ht="12">
      <c r="A119" s="157"/>
      <c r="B119" s="154"/>
      <c r="C119" s="147"/>
      <c r="D119" s="169"/>
      <c r="E119" s="152"/>
      <c r="F119" s="151"/>
      <c r="G119" s="160"/>
      <c r="H119" s="171"/>
      <c r="I119" s="158"/>
    </row>
    <row r="120" spans="1:9" ht="12">
      <c r="A120" s="146"/>
      <c r="B120" s="154"/>
      <c r="C120" s="147"/>
      <c r="D120" s="156"/>
      <c r="E120" s="147"/>
      <c r="F120" s="146"/>
      <c r="G120" s="145"/>
      <c r="H120" s="170"/>
      <c r="I120" s="165"/>
    </row>
    <row r="121" spans="1:9" ht="12">
      <c r="A121" s="164"/>
      <c r="B121" s="154"/>
      <c r="C121" s="147"/>
      <c r="D121" s="167"/>
      <c r="E121" s="161"/>
      <c r="F121" s="164"/>
      <c r="G121" s="160"/>
      <c r="H121" s="171"/>
      <c r="I121" s="158"/>
    </row>
    <row r="122" spans="1:9" ht="12">
      <c r="A122" s="146"/>
      <c r="B122" s="156"/>
      <c r="C122" s="147"/>
      <c r="D122" s="156"/>
      <c r="E122" s="147"/>
      <c r="F122" s="156"/>
      <c r="G122" s="145"/>
      <c r="H122" s="170"/>
      <c r="I122" s="165"/>
    </row>
    <row r="123" spans="1:8" ht="12">
      <c r="A123" s="164"/>
      <c r="B123" s="163"/>
      <c r="C123" s="161"/>
      <c r="D123" s="167"/>
      <c r="E123" s="161"/>
      <c r="F123" s="167"/>
      <c r="G123" s="160"/>
      <c r="H123" s="185"/>
    </row>
    <row r="124" spans="1:9" ht="12">
      <c r="A124" s="146"/>
      <c r="B124" s="156"/>
      <c r="C124" s="147"/>
      <c r="D124" s="156"/>
      <c r="E124" s="147"/>
      <c r="F124" s="156"/>
      <c r="G124" s="145"/>
      <c r="H124" s="170"/>
      <c r="I124" s="165"/>
    </row>
    <row r="125" spans="1:9" ht="12">
      <c r="A125" s="151"/>
      <c r="B125" s="154"/>
      <c r="C125" s="152"/>
      <c r="D125" s="169"/>
      <c r="E125" s="152"/>
      <c r="F125" s="169"/>
      <c r="G125" s="160"/>
      <c r="H125" s="171"/>
      <c r="I125" s="158"/>
    </row>
    <row r="126" spans="1:9" ht="12">
      <c r="A126" s="146"/>
      <c r="B126" s="156"/>
      <c r="C126" s="147"/>
      <c r="D126" s="156"/>
      <c r="E126" s="147"/>
      <c r="F126" s="156"/>
      <c r="G126" s="145"/>
      <c r="H126" s="170"/>
      <c r="I126" s="165"/>
    </row>
    <row r="127" spans="1:9" ht="12">
      <c r="A127" s="164"/>
      <c r="B127" s="163"/>
      <c r="C127" s="161"/>
      <c r="D127" s="167"/>
      <c r="E127" s="161"/>
      <c r="F127" s="167"/>
      <c r="G127" s="160"/>
      <c r="H127" s="171"/>
      <c r="I127" s="158"/>
    </row>
    <row r="128" spans="1:9" ht="12">
      <c r="A128" s="146"/>
      <c r="B128" s="149"/>
      <c r="C128" s="147"/>
      <c r="D128" s="156"/>
      <c r="E128" s="147"/>
      <c r="F128" s="156"/>
      <c r="G128" s="145"/>
      <c r="H128" s="170"/>
      <c r="I128" s="165"/>
    </row>
    <row r="129" spans="1:9" ht="12">
      <c r="A129" s="151"/>
      <c r="B129" s="154"/>
      <c r="C129" s="152"/>
      <c r="D129" s="169"/>
      <c r="E129" s="152"/>
      <c r="F129" s="169"/>
      <c r="G129" s="160"/>
      <c r="H129" s="171"/>
      <c r="I129" s="158"/>
    </row>
    <row r="130" spans="1:9" ht="12">
      <c r="A130" s="146"/>
      <c r="B130" s="149"/>
      <c r="C130" s="147"/>
      <c r="D130" s="156"/>
      <c r="E130" s="147"/>
      <c r="F130" s="156"/>
      <c r="G130" s="145"/>
      <c r="H130" s="170"/>
      <c r="I130" s="165"/>
    </row>
    <row r="131" spans="1:9" ht="12">
      <c r="A131" s="164"/>
      <c r="B131" s="163"/>
      <c r="C131" s="161"/>
      <c r="D131" s="167"/>
      <c r="E131" s="161"/>
      <c r="F131" s="167"/>
      <c r="G131" s="160"/>
      <c r="H131" s="171"/>
      <c r="I131" s="158"/>
    </row>
    <row r="132" spans="1:9" ht="12">
      <c r="A132" s="146"/>
      <c r="B132" s="149"/>
      <c r="C132" s="147"/>
      <c r="D132" s="156"/>
      <c r="E132" s="147"/>
      <c r="F132" s="156"/>
      <c r="G132" s="145"/>
      <c r="H132" s="170"/>
      <c r="I132" s="165"/>
    </row>
    <row r="133" spans="1:9" ht="12">
      <c r="A133" s="151"/>
      <c r="B133" s="169"/>
      <c r="C133" s="152"/>
      <c r="D133" s="169"/>
      <c r="E133" s="152"/>
      <c r="F133" s="169"/>
      <c r="G133" s="160"/>
      <c r="H133" s="171"/>
      <c r="I133" s="158"/>
    </row>
    <row r="134" spans="1:9" ht="12">
      <c r="A134" s="182"/>
      <c r="B134" s="181"/>
      <c r="C134" s="180"/>
      <c r="D134" s="172"/>
      <c r="E134" s="180"/>
      <c r="F134" s="198"/>
      <c r="G134" s="179"/>
      <c r="H134" s="178"/>
      <c r="I134" s="177"/>
    </row>
    <row r="135" spans="1:9" ht="12">
      <c r="A135" s="164"/>
      <c r="B135" s="184"/>
      <c r="C135" s="173"/>
      <c r="D135" s="183"/>
      <c r="E135" s="161"/>
      <c r="F135" s="167"/>
      <c r="G135" s="150"/>
      <c r="H135" s="174"/>
      <c r="I135" s="158"/>
    </row>
    <row r="136" spans="1:9" ht="12">
      <c r="A136" s="182"/>
      <c r="B136" s="181"/>
      <c r="C136" s="173"/>
      <c r="D136" s="172"/>
      <c r="E136" s="180"/>
      <c r="F136" s="198"/>
      <c r="G136" s="179"/>
      <c r="H136" s="178"/>
      <c r="I136" s="177"/>
    </row>
    <row r="137" spans="1:9" ht="12">
      <c r="A137" s="151"/>
      <c r="B137" s="154"/>
      <c r="C137" s="173"/>
      <c r="D137" s="176"/>
      <c r="E137" s="175"/>
      <c r="F137" s="169"/>
      <c r="G137" s="160"/>
      <c r="H137" s="174"/>
      <c r="I137" s="158"/>
    </row>
    <row r="138" spans="1:9" ht="12">
      <c r="A138" s="146"/>
      <c r="B138" s="149"/>
      <c r="C138" s="173"/>
      <c r="D138" s="172"/>
      <c r="E138" s="147"/>
      <c r="F138" s="156"/>
      <c r="G138" s="145"/>
      <c r="H138" s="170"/>
      <c r="I138" s="165"/>
    </row>
    <row r="139" spans="1:9" ht="12">
      <c r="A139" s="164"/>
      <c r="B139" s="167"/>
      <c r="C139" s="161"/>
      <c r="D139" s="167"/>
      <c r="E139" s="161"/>
      <c r="F139" s="167"/>
      <c r="G139" s="160"/>
      <c r="H139" s="171"/>
      <c r="I139" s="158"/>
    </row>
    <row r="140" spans="1:9" ht="12">
      <c r="A140" s="146"/>
      <c r="B140" s="149"/>
      <c r="C140" s="161"/>
      <c r="D140" s="156"/>
      <c r="E140" s="147"/>
      <c r="F140" s="156"/>
      <c r="G140" s="145"/>
      <c r="H140" s="170"/>
      <c r="I140" s="165"/>
    </row>
    <row r="141" spans="1:9" ht="12">
      <c r="A141" s="151"/>
      <c r="B141" s="149"/>
      <c r="C141" s="161"/>
      <c r="D141" s="169"/>
      <c r="E141" s="152"/>
      <c r="F141" s="169"/>
      <c r="G141" s="160"/>
      <c r="H141" s="171"/>
      <c r="I141" s="158"/>
    </row>
    <row r="142" spans="1:9" ht="12">
      <c r="A142" s="146"/>
      <c r="B142" s="149"/>
      <c r="C142" s="161"/>
      <c r="D142" s="156"/>
      <c r="E142" s="147"/>
      <c r="F142" s="156"/>
      <c r="G142" s="145"/>
      <c r="H142" s="170"/>
      <c r="I142" s="165"/>
    </row>
    <row r="143" spans="1:9" ht="12">
      <c r="A143" s="164"/>
      <c r="B143" s="149"/>
      <c r="C143" s="161"/>
      <c r="D143" s="167"/>
      <c r="E143" s="161"/>
      <c r="F143" s="167"/>
      <c r="G143" s="160"/>
      <c r="H143" s="171"/>
      <c r="I143" s="158"/>
    </row>
    <row r="144" spans="1:9" ht="12">
      <c r="A144" s="146"/>
      <c r="B144" s="156"/>
      <c r="C144" s="147"/>
      <c r="D144" s="156"/>
      <c r="E144" s="147"/>
      <c r="F144" s="156"/>
      <c r="G144" s="145"/>
      <c r="H144" s="170"/>
      <c r="I144" s="165"/>
    </row>
    <row r="145" spans="1:9" ht="12">
      <c r="A145" s="151"/>
      <c r="B145" s="154"/>
      <c r="C145" s="152"/>
      <c r="D145" s="169"/>
      <c r="E145" s="152"/>
      <c r="F145" s="169"/>
      <c r="G145" s="160"/>
      <c r="H145" s="171"/>
      <c r="I145" s="158"/>
    </row>
    <row r="146" spans="1:9" ht="12">
      <c r="A146" s="146"/>
      <c r="B146" s="149"/>
      <c r="C146" s="147"/>
      <c r="D146" s="156"/>
      <c r="E146" s="147"/>
      <c r="F146" s="156"/>
      <c r="G146" s="145"/>
      <c r="H146" s="170"/>
      <c r="I146" s="165"/>
    </row>
    <row r="147" spans="1:9" ht="12">
      <c r="A147" s="157"/>
      <c r="B147" s="149"/>
      <c r="C147" s="147"/>
      <c r="D147" s="156"/>
      <c r="E147" s="147"/>
      <c r="F147" s="146"/>
      <c r="G147" s="145"/>
      <c r="H147" s="166"/>
      <c r="I147" s="165"/>
    </row>
    <row r="148" spans="1:8" ht="12">
      <c r="A148" s="155"/>
      <c r="B148" s="154"/>
      <c r="C148" s="147"/>
      <c r="D148" s="153"/>
      <c r="E148" s="152"/>
      <c r="F148" s="151"/>
      <c r="G148" s="150"/>
      <c r="H148" s="168"/>
    </row>
    <row r="149" spans="1:9" ht="12">
      <c r="A149" s="146"/>
      <c r="B149" s="154"/>
      <c r="C149" s="147"/>
      <c r="D149" s="148"/>
      <c r="E149" s="147"/>
      <c r="F149" s="146"/>
      <c r="G149" s="145"/>
      <c r="H149" s="146"/>
      <c r="I149" s="165"/>
    </row>
    <row r="150" spans="1:9" ht="12">
      <c r="A150" s="164"/>
      <c r="B150" s="163"/>
      <c r="C150" s="161"/>
      <c r="D150" s="162"/>
      <c r="E150" s="161"/>
      <c r="F150" s="164"/>
      <c r="G150" s="160"/>
      <c r="H150" s="159"/>
      <c r="I150" s="158"/>
    </row>
    <row r="151" spans="1:9" ht="12">
      <c r="A151" s="146"/>
      <c r="B151" s="149"/>
      <c r="C151" s="161"/>
      <c r="D151" s="148"/>
      <c r="E151" s="147"/>
      <c r="F151" s="146"/>
      <c r="G151" s="145"/>
      <c r="H151" s="166"/>
      <c r="I151" s="165"/>
    </row>
    <row r="152" spans="1:9" ht="12">
      <c r="A152" s="164"/>
      <c r="B152" s="149"/>
      <c r="C152" s="161"/>
      <c r="D152" s="162"/>
      <c r="E152" s="161"/>
      <c r="F152" s="164"/>
      <c r="G152" s="160"/>
      <c r="H152" s="159"/>
      <c r="I152" s="158"/>
    </row>
    <row r="153" spans="1:9" ht="12">
      <c r="A153" s="146"/>
      <c r="B153" s="149"/>
      <c r="C153" s="161"/>
      <c r="D153" s="148"/>
      <c r="E153" s="147"/>
      <c r="F153" s="146"/>
      <c r="G153" s="145"/>
      <c r="H153" s="166"/>
      <c r="I153" s="165"/>
    </row>
    <row r="154" spans="1:9" ht="12">
      <c r="A154" s="164"/>
      <c r="B154" s="149"/>
      <c r="C154" s="161"/>
      <c r="D154" s="162"/>
      <c r="E154" s="161"/>
      <c r="F154" s="164"/>
      <c r="G154" s="160"/>
      <c r="H154" s="159"/>
      <c r="I154" s="158"/>
    </row>
    <row r="155" spans="1:9" ht="12">
      <c r="A155" s="151"/>
      <c r="B155" s="149"/>
      <c r="C155" s="161"/>
      <c r="D155" s="148"/>
      <c r="E155" s="147"/>
      <c r="F155" s="146"/>
      <c r="G155" s="145"/>
      <c r="H155" s="166"/>
      <c r="I155" s="165"/>
    </row>
    <row r="156" spans="1:9" ht="12">
      <c r="A156" s="157"/>
      <c r="B156" s="149"/>
      <c r="C156" s="161"/>
      <c r="D156" s="169"/>
      <c r="E156" s="152"/>
      <c r="F156" s="151"/>
      <c r="G156" s="160"/>
      <c r="H156" s="159"/>
      <c r="I156" s="158"/>
    </row>
    <row r="157" spans="1:9" ht="12">
      <c r="A157" s="146"/>
      <c r="B157" s="156"/>
      <c r="C157" s="147"/>
      <c r="D157" s="156"/>
      <c r="E157" s="147"/>
      <c r="F157" s="146"/>
      <c r="G157" s="145"/>
      <c r="H157" s="166"/>
      <c r="I157" s="165"/>
    </row>
    <row r="158" spans="1:9" ht="12">
      <c r="A158" s="164"/>
      <c r="B158" s="163"/>
      <c r="C158" s="161"/>
      <c r="D158" s="167"/>
      <c r="E158" s="161"/>
      <c r="F158" s="164"/>
      <c r="G158" s="160"/>
      <c r="H158" s="159"/>
      <c r="I158" s="158"/>
    </row>
    <row r="159" spans="1:9" ht="12">
      <c r="A159" s="146"/>
      <c r="B159" s="149"/>
      <c r="C159" s="161"/>
      <c r="D159" s="156"/>
      <c r="E159" s="147"/>
      <c r="F159" s="156"/>
      <c r="G159" s="145"/>
      <c r="H159" s="166"/>
      <c r="I159" s="165"/>
    </row>
    <row r="160" spans="1:8" ht="12">
      <c r="A160" s="164"/>
      <c r="B160" s="163"/>
      <c r="C160" s="161"/>
      <c r="D160" s="167"/>
      <c r="E160" s="161"/>
      <c r="F160" s="167"/>
      <c r="G160" s="160"/>
      <c r="H160" s="168"/>
    </row>
    <row r="161" spans="1:9" ht="12">
      <c r="A161" s="146"/>
      <c r="B161" s="149"/>
      <c r="C161" s="147"/>
      <c r="D161" s="156"/>
      <c r="E161" s="147"/>
      <c r="F161" s="156"/>
      <c r="G161" s="145"/>
      <c r="H161" s="166"/>
      <c r="I161" s="165"/>
    </row>
    <row r="162" spans="1:9" ht="12">
      <c r="A162" s="157"/>
      <c r="B162" s="149"/>
      <c r="C162" s="147"/>
      <c r="D162" s="156"/>
      <c r="E162" s="147"/>
      <c r="F162" s="146"/>
      <c r="G162" s="145"/>
      <c r="H162" s="166"/>
      <c r="I162" s="165"/>
    </row>
    <row r="163" spans="1:8" ht="12">
      <c r="A163" s="155"/>
      <c r="B163" s="154"/>
      <c r="C163" s="152"/>
      <c r="D163" s="153"/>
      <c r="E163" s="152"/>
      <c r="F163" s="151"/>
      <c r="G163" s="150"/>
      <c r="H163" s="168"/>
    </row>
    <row r="164" spans="1:9" ht="12">
      <c r="A164" s="146"/>
      <c r="B164" s="149"/>
      <c r="C164" s="147"/>
      <c r="D164" s="148"/>
      <c r="E164" s="147"/>
      <c r="F164" s="146"/>
      <c r="G164" s="145"/>
      <c r="H164" s="146"/>
      <c r="I164" s="165"/>
    </row>
    <row r="165" spans="1:9" ht="12">
      <c r="A165" s="164"/>
      <c r="B165" s="163"/>
      <c r="C165" s="161"/>
      <c r="D165" s="162"/>
      <c r="E165" s="161"/>
      <c r="F165" s="164"/>
      <c r="G165" s="160"/>
      <c r="H165" s="159"/>
      <c r="I165" s="158"/>
    </row>
    <row r="166" spans="1:9" ht="12">
      <c r="A166" s="146"/>
      <c r="B166" s="156"/>
      <c r="C166" s="147"/>
      <c r="D166" s="148"/>
      <c r="E166" s="147"/>
      <c r="F166" s="146"/>
      <c r="G166" s="145"/>
      <c r="H166" s="166"/>
      <c r="I166" s="165"/>
    </row>
    <row r="167" spans="1:9" ht="12">
      <c r="A167" s="164"/>
      <c r="B167" s="167"/>
      <c r="C167" s="161"/>
      <c r="D167" s="162"/>
      <c r="E167" s="161"/>
      <c r="F167" s="164"/>
      <c r="G167" s="160"/>
      <c r="H167" s="159"/>
      <c r="I167" s="158"/>
    </row>
    <row r="168" spans="1:9" ht="12">
      <c r="A168" s="146"/>
      <c r="B168" s="149"/>
      <c r="C168" s="161"/>
      <c r="D168" s="148"/>
      <c r="E168" s="147"/>
      <c r="F168" s="146"/>
      <c r="G168" s="145"/>
      <c r="H168" s="166"/>
      <c r="I168" s="165"/>
    </row>
    <row r="169" spans="1:9" ht="12">
      <c r="A169" s="164"/>
      <c r="B169" s="163"/>
      <c r="C169" s="161"/>
      <c r="D169" s="162"/>
      <c r="E169" s="161"/>
      <c r="F169" s="164"/>
      <c r="G169" s="160"/>
      <c r="H169" s="159"/>
      <c r="I169" s="158"/>
    </row>
    <row r="170" spans="1:7" ht="12">
      <c r="A170" s="157"/>
      <c r="B170" s="149"/>
      <c r="C170" s="147"/>
      <c r="D170" s="156"/>
      <c r="E170" s="147"/>
      <c r="F170" s="146"/>
      <c r="G170" s="145"/>
    </row>
    <row r="171" spans="1:7" ht="12">
      <c r="A171" s="155"/>
      <c r="B171" s="154"/>
      <c r="C171" s="152"/>
      <c r="D171" s="153"/>
      <c r="E171" s="152"/>
      <c r="F171" s="151"/>
      <c r="G171" s="150"/>
    </row>
    <row r="172" spans="1:7" ht="12">
      <c r="A172" s="146"/>
      <c r="B172" s="149"/>
      <c r="C172" s="147"/>
      <c r="D172" s="148"/>
      <c r="E172" s="147"/>
      <c r="F172" s="146"/>
      <c r="G172" s="145"/>
    </row>
    <row r="173" ht="12">
      <c r="A173" s="144" t="s">
        <v>91</v>
      </c>
    </row>
    <row r="174" ht="12">
      <c r="A174" s="144" t="s">
        <v>90</v>
      </c>
    </row>
    <row r="175" spans="1:2" ht="12">
      <c r="A175" s="144" t="s">
        <v>89</v>
      </c>
      <c r="B175" s="144" t="s">
        <v>88</v>
      </c>
    </row>
    <row r="176" ht="12">
      <c r="A176" s="144" t="s">
        <v>87</v>
      </c>
    </row>
    <row r="177" spans="1:2" ht="12">
      <c r="A177" s="144" t="s">
        <v>86</v>
      </c>
      <c r="B177" s="144" t="s">
        <v>85</v>
      </c>
    </row>
  </sheetData>
  <sheetProtection/>
  <mergeCells count="2">
    <mergeCell ref="H67:K67"/>
    <mergeCell ref="H104:K104"/>
  </mergeCells>
  <printOptions/>
  <pageMargins left="0.19" right="0"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42"/>
  <sheetViews>
    <sheetView zoomScale="75" zoomScaleNormal="75" zoomScalePageLayoutView="0" workbookViewId="0" topLeftCell="A1">
      <selection activeCell="C41" sqref="C41"/>
    </sheetView>
  </sheetViews>
  <sheetFormatPr defaultColWidth="12.8515625" defaultRowHeight="15"/>
  <cols>
    <col min="1" max="16384" width="12.8515625" style="224" customWidth="1"/>
  </cols>
  <sheetData>
    <row r="1" ht="18">
      <c r="A1" s="235" t="s">
        <v>209</v>
      </c>
    </row>
    <row r="2" ht="18">
      <c r="A2" s="235" t="s">
        <v>262</v>
      </c>
    </row>
    <row r="3" ht="18">
      <c r="A3" s="235" t="s">
        <v>261</v>
      </c>
    </row>
    <row r="5" spans="1:3" ht="14.25">
      <c r="A5" s="233" t="s">
        <v>206</v>
      </c>
      <c r="B5" s="233" t="s">
        <v>257</v>
      </c>
      <c r="C5" s="233" t="s">
        <v>256</v>
      </c>
    </row>
    <row r="6" spans="1:3" ht="14.25">
      <c r="A6" s="234" t="s">
        <v>260</v>
      </c>
      <c r="B6" s="234" t="s">
        <v>254</v>
      </c>
      <c r="C6" s="234" t="s">
        <v>253</v>
      </c>
    </row>
    <row r="7" spans="1:3" ht="14.25">
      <c r="A7" s="231" t="s">
        <v>259</v>
      </c>
      <c r="B7" s="231">
        <f>'[1]Size'!AG23</f>
        <v>80</v>
      </c>
      <c r="C7" s="228" t="s">
        <v>251</v>
      </c>
    </row>
    <row r="8" spans="1:3" ht="14.25">
      <c r="A8" s="229">
        <v>1</v>
      </c>
      <c r="B8" s="229">
        <f>'[1]Size'!AG8</f>
        <v>493</v>
      </c>
      <c r="C8" s="228" t="s">
        <v>251</v>
      </c>
    </row>
    <row r="9" spans="1:3" ht="14.25">
      <c r="A9" s="229">
        <v>2</v>
      </c>
      <c r="B9" s="229">
        <f>'[1]Size'!AG9</f>
        <v>385</v>
      </c>
      <c r="C9" s="228" t="s">
        <v>251</v>
      </c>
    </row>
    <row r="10" spans="1:3" ht="14.25">
      <c r="A10" s="229">
        <v>3</v>
      </c>
      <c r="B10" s="229">
        <f>'[1]Size'!AG10</f>
        <v>343</v>
      </c>
      <c r="C10" s="228" t="s">
        <v>251</v>
      </c>
    </row>
    <row r="11" spans="1:3" ht="14.25">
      <c r="A11" s="229">
        <v>4</v>
      </c>
      <c r="B11" s="229">
        <f>'[1]Size'!AG11</f>
        <v>266</v>
      </c>
      <c r="C11" s="228" t="s">
        <v>251</v>
      </c>
    </row>
    <row r="12" spans="1:3" ht="14.25">
      <c r="A12" s="229">
        <v>5</v>
      </c>
      <c r="B12" s="229">
        <f>'[1]Size'!AG12</f>
        <v>492</v>
      </c>
      <c r="C12" s="228" t="s">
        <v>251</v>
      </c>
    </row>
    <row r="13" spans="1:3" ht="14.25">
      <c r="A13" s="229">
        <v>6</v>
      </c>
      <c r="B13" s="229">
        <f>'[1]Size'!AG13</f>
        <v>304</v>
      </c>
      <c r="C13" s="228" t="s">
        <v>251</v>
      </c>
    </row>
    <row r="14" spans="1:3" ht="14.25">
      <c r="A14" s="229">
        <v>7</v>
      </c>
      <c r="B14" s="229">
        <f>'[1]Size'!AG14</f>
        <v>373</v>
      </c>
      <c r="C14" s="228" t="s">
        <v>251</v>
      </c>
    </row>
    <row r="15" spans="1:3" ht="14.25">
      <c r="A15" s="229">
        <v>8</v>
      </c>
      <c r="B15" s="229">
        <f>'[1]Size'!AG15</f>
        <v>277</v>
      </c>
      <c r="C15" s="228" t="s">
        <v>251</v>
      </c>
    </row>
    <row r="16" spans="1:3" ht="14.25">
      <c r="A16" s="229">
        <v>9</v>
      </c>
      <c r="B16" s="229">
        <f>'[1]Size'!AG16</f>
        <v>210</v>
      </c>
      <c r="C16" s="228" t="s">
        <v>251</v>
      </c>
    </row>
    <row r="17" spans="1:3" ht="14.25">
      <c r="A17" s="229">
        <v>10</v>
      </c>
      <c r="B17" s="229">
        <f>'[1]Size'!AG17</f>
        <v>153</v>
      </c>
      <c r="C17" s="228" t="s">
        <v>251</v>
      </c>
    </row>
    <row r="18" spans="1:3" ht="14.25">
      <c r="A18" s="229">
        <v>11</v>
      </c>
      <c r="B18" s="229">
        <f>'[1]Size'!AG18</f>
        <v>250</v>
      </c>
      <c r="C18" s="228" t="s">
        <v>251</v>
      </c>
    </row>
    <row r="19" spans="1:3" ht="14.25">
      <c r="A19" s="227">
        <v>12</v>
      </c>
      <c r="B19" s="227">
        <f>'[1]Size'!AG19</f>
        <v>237</v>
      </c>
      <c r="C19" s="228" t="s">
        <v>251</v>
      </c>
    </row>
    <row r="20" ht="14.25">
      <c r="B20" s="225">
        <f>SUM(B7:B19)</f>
        <v>3863</v>
      </c>
    </row>
    <row r="23" spans="1:3" ht="14.25">
      <c r="A23" s="233" t="s">
        <v>258</v>
      </c>
      <c r="B23" s="233" t="s">
        <v>257</v>
      </c>
      <c r="C23" s="233" t="s">
        <v>256</v>
      </c>
    </row>
    <row r="24" spans="1:3" ht="14.25">
      <c r="A24" s="232" t="s">
        <v>255</v>
      </c>
      <c r="B24" s="232" t="s">
        <v>254</v>
      </c>
      <c r="C24" s="232" t="s">
        <v>253</v>
      </c>
    </row>
    <row r="25" spans="1:3" ht="14.25">
      <c r="A25" s="231" t="s">
        <v>252</v>
      </c>
      <c r="B25" s="231">
        <f>'[1]Size'!AA8</f>
        <v>74</v>
      </c>
      <c r="C25" s="230" t="s">
        <v>251</v>
      </c>
    </row>
    <row r="26" spans="1:3" ht="14.25">
      <c r="A26" s="229">
        <v>50</v>
      </c>
      <c r="B26" s="229">
        <f>'[1]Size'!AA9</f>
        <v>0</v>
      </c>
      <c r="C26" s="228" t="s">
        <v>251</v>
      </c>
    </row>
    <row r="27" spans="1:3" ht="14.25">
      <c r="A27" s="229">
        <v>60</v>
      </c>
      <c r="B27" s="229">
        <f>'[1]Size'!AA10</f>
        <v>4</v>
      </c>
      <c r="C27" s="228" t="s">
        <v>251</v>
      </c>
    </row>
    <row r="28" spans="1:3" ht="14.25">
      <c r="A28" s="229">
        <v>70</v>
      </c>
      <c r="B28" s="229">
        <f>'[1]Size'!AA11</f>
        <v>12</v>
      </c>
      <c r="C28" s="228" t="s">
        <v>251</v>
      </c>
    </row>
    <row r="29" spans="1:3" ht="14.25">
      <c r="A29" s="229">
        <v>80</v>
      </c>
      <c r="B29" s="229">
        <f>'[1]Size'!AA12</f>
        <v>55</v>
      </c>
      <c r="C29" s="228" t="s">
        <v>251</v>
      </c>
    </row>
    <row r="30" spans="1:3" ht="14.25">
      <c r="A30" s="229">
        <v>90</v>
      </c>
      <c r="B30" s="229">
        <f>'[1]Size'!AA13</f>
        <v>175</v>
      </c>
      <c r="C30" s="228" t="s">
        <v>251</v>
      </c>
    </row>
    <row r="31" spans="1:3" ht="14.25">
      <c r="A31" s="229">
        <v>100</v>
      </c>
      <c r="B31" s="229">
        <f>'[1]Size'!AA14</f>
        <v>254</v>
      </c>
      <c r="C31" s="228" t="s">
        <v>251</v>
      </c>
    </row>
    <row r="32" spans="1:3" ht="14.25">
      <c r="A32" s="229">
        <v>110</v>
      </c>
      <c r="B32" s="229">
        <f>'[1]Size'!AA15</f>
        <v>434</v>
      </c>
      <c r="C32" s="228" t="s">
        <v>251</v>
      </c>
    </row>
    <row r="33" spans="1:3" ht="14.25">
      <c r="A33" s="229">
        <v>120</v>
      </c>
      <c r="B33" s="229">
        <f>'[1]Size'!AA16</f>
        <v>531</v>
      </c>
      <c r="C33" s="228" t="s">
        <v>251</v>
      </c>
    </row>
    <row r="34" spans="1:3" ht="14.25">
      <c r="A34" s="229">
        <v>130</v>
      </c>
      <c r="B34" s="229">
        <f>'[1]Size'!AA17</f>
        <v>617</v>
      </c>
      <c r="C34" s="228" t="s">
        <v>251</v>
      </c>
    </row>
    <row r="35" spans="1:3" ht="14.25">
      <c r="A35" s="229">
        <v>140</v>
      </c>
      <c r="B35" s="229">
        <f>'[1]Size'!AA18</f>
        <v>825</v>
      </c>
      <c r="C35" s="228" t="s">
        <v>251</v>
      </c>
    </row>
    <row r="36" spans="1:3" ht="14.25">
      <c r="A36" s="229">
        <v>150</v>
      </c>
      <c r="B36" s="229">
        <f>'[1]Size'!AA19</f>
        <v>587</v>
      </c>
      <c r="C36" s="228" t="s">
        <v>251</v>
      </c>
    </row>
    <row r="37" spans="1:3" ht="14.25">
      <c r="A37" s="229">
        <v>160</v>
      </c>
      <c r="B37" s="229">
        <f>'[1]Size'!AA20</f>
        <v>212</v>
      </c>
      <c r="C37" s="228" t="s">
        <v>251</v>
      </c>
    </row>
    <row r="38" spans="1:3" ht="14.25">
      <c r="A38" s="229">
        <v>170</v>
      </c>
      <c r="B38" s="229">
        <f>'[1]Size'!AA21</f>
        <v>61</v>
      </c>
      <c r="C38" s="228" t="s">
        <v>251</v>
      </c>
    </row>
    <row r="39" spans="1:3" ht="14.25">
      <c r="A39" s="229">
        <v>180</v>
      </c>
      <c r="B39" s="229">
        <f>'[1]Size'!AA22</f>
        <v>15</v>
      </c>
      <c r="C39" s="228" t="s">
        <v>251</v>
      </c>
    </row>
    <row r="40" spans="1:3" ht="14.25">
      <c r="A40" s="229">
        <v>190</v>
      </c>
      <c r="B40" s="229">
        <f>'[1]Size'!AA23</f>
        <v>7</v>
      </c>
      <c r="C40" s="228" t="s">
        <v>251</v>
      </c>
    </row>
    <row r="41" spans="1:3" ht="14.25">
      <c r="A41" s="227">
        <v>200</v>
      </c>
      <c r="B41" s="227">
        <f>'[1]Size'!AA24</f>
        <v>0</v>
      </c>
      <c r="C41" s="226"/>
    </row>
    <row r="42" ht="14.25">
      <c r="B42" s="225">
        <f>SUM(B25:B41)</f>
        <v>3863</v>
      </c>
    </row>
  </sheetData>
  <sheetProtection sheet="1" objects="1" scenarios="1" selectLockedCells="1"/>
  <printOptions/>
  <pageMargins left="0.5118110236220472" right="0.5118110236220472" top="0.5511811023622047" bottom="0.5511811023622047" header="0.31496062992125984" footer="0.3149606299212598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B3:N29"/>
  <sheetViews>
    <sheetView zoomScalePageLayoutView="0" workbookViewId="0" topLeftCell="A1">
      <selection activeCell="J21" sqref="J21"/>
    </sheetView>
  </sheetViews>
  <sheetFormatPr defaultColWidth="9.140625" defaultRowHeight="15"/>
  <cols>
    <col min="2" max="2" width="14.57421875" style="0" customWidth="1"/>
    <col min="3" max="3" width="11.8515625" style="0" customWidth="1"/>
    <col min="13" max="13" width="32.00390625" style="0" customWidth="1"/>
    <col min="14" max="14" width="29.421875" style="0" customWidth="1"/>
  </cols>
  <sheetData>
    <row r="3" ht="14.25">
      <c r="B3" t="s">
        <v>306</v>
      </c>
    </row>
    <row r="4" ht="15" thickBot="1"/>
    <row r="5" spans="2:7" ht="14.25">
      <c r="B5" s="337" t="s">
        <v>305</v>
      </c>
      <c r="C5" s="339" t="s">
        <v>7</v>
      </c>
      <c r="D5" s="339" t="s">
        <v>304</v>
      </c>
      <c r="E5" s="266" t="s">
        <v>303</v>
      </c>
      <c r="F5" s="334" t="s">
        <v>302</v>
      </c>
      <c r="G5" s="334" t="s">
        <v>301</v>
      </c>
    </row>
    <row r="6" spans="2:7" ht="15" thickBot="1">
      <c r="B6" s="338"/>
      <c r="C6" s="340"/>
      <c r="D6" s="340"/>
      <c r="E6" s="265" t="s">
        <v>288</v>
      </c>
      <c r="F6" s="335"/>
      <c r="G6" s="335"/>
    </row>
    <row r="7" spans="2:7" ht="14.25">
      <c r="B7" s="264" t="s">
        <v>300</v>
      </c>
      <c r="C7" s="263">
        <v>10</v>
      </c>
      <c r="D7" s="263" t="s">
        <v>299</v>
      </c>
      <c r="E7" s="263">
        <v>3</v>
      </c>
      <c r="F7" s="262">
        <v>0.045</v>
      </c>
      <c r="G7" s="262">
        <v>0.005</v>
      </c>
    </row>
    <row r="9" ht="14.25">
      <c r="B9" s="236" t="s">
        <v>298</v>
      </c>
    </row>
    <row r="11" ht="14.25">
      <c r="B11" t="s">
        <v>297</v>
      </c>
    </row>
    <row r="12" ht="15" thickBot="1"/>
    <row r="13" spans="2:9" ht="15" thickBot="1">
      <c r="B13" s="261" t="s">
        <v>296</v>
      </c>
      <c r="C13" s="261" t="s">
        <v>295</v>
      </c>
      <c r="D13" s="261" t="s">
        <v>294</v>
      </c>
      <c r="E13" s="261" t="s">
        <v>293</v>
      </c>
      <c r="F13" s="259" t="s">
        <v>292</v>
      </c>
      <c r="G13" s="260"/>
      <c r="H13" s="259" t="s">
        <v>291</v>
      </c>
      <c r="I13" s="258"/>
    </row>
    <row r="14" spans="2:9" ht="43.5" thickBot="1">
      <c r="B14" s="257" t="s">
        <v>290</v>
      </c>
      <c r="C14" s="257" t="s">
        <v>289</v>
      </c>
      <c r="D14" s="257" t="s">
        <v>289</v>
      </c>
      <c r="E14" s="257" t="s">
        <v>288</v>
      </c>
      <c r="F14" s="256" t="s">
        <v>288</v>
      </c>
      <c r="G14" s="257" t="s">
        <v>287</v>
      </c>
      <c r="H14" s="256" t="s">
        <v>288</v>
      </c>
      <c r="I14" s="255" t="s">
        <v>287</v>
      </c>
    </row>
    <row r="15" spans="2:9" ht="15" thickBot="1">
      <c r="B15" s="254">
        <v>10</v>
      </c>
      <c r="C15" s="254">
        <v>50</v>
      </c>
      <c r="D15" s="254">
        <v>111</v>
      </c>
      <c r="E15" s="254">
        <v>5</v>
      </c>
      <c r="F15" s="253">
        <v>200</v>
      </c>
      <c r="G15" s="254">
        <v>0.2</v>
      </c>
      <c r="H15" s="253">
        <v>10</v>
      </c>
      <c r="I15" s="252">
        <v>0.01</v>
      </c>
    </row>
    <row r="17" ht="14.25">
      <c r="B17" s="236" t="s">
        <v>286</v>
      </c>
    </row>
    <row r="20" spans="2:14" ht="14.25">
      <c r="B20" s="251" t="s">
        <v>285</v>
      </c>
      <c r="C20" s="237"/>
      <c r="M20" s="250" t="s">
        <v>284</v>
      </c>
      <c r="N20" s="250" t="s">
        <v>283</v>
      </c>
    </row>
    <row r="21" spans="2:14" ht="14.25">
      <c r="B21" s="336" t="s">
        <v>282</v>
      </c>
      <c r="C21" s="336"/>
      <c r="D21" s="249"/>
      <c r="E21" s="249"/>
      <c r="F21" s="249"/>
      <c r="G21" s="249"/>
      <c r="H21" s="249"/>
      <c r="I21" s="249"/>
      <c r="M21" s="243" t="s">
        <v>281</v>
      </c>
      <c r="N21" s="248" t="s">
        <v>280</v>
      </c>
    </row>
    <row r="22" spans="2:14" ht="14.25">
      <c r="B22" s="237" t="s">
        <v>271</v>
      </c>
      <c r="C22" s="244" t="s">
        <v>270</v>
      </c>
      <c r="M22" s="243" t="s">
        <v>279</v>
      </c>
      <c r="N22" s="247" t="s">
        <v>278</v>
      </c>
    </row>
    <row r="23" spans="2:14" ht="14.25">
      <c r="B23" s="241" t="s">
        <v>267</v>
      </c>
      <c r="C23" s="240" t="s">
        <v>277</v>
      </c>
      <c r="D23" s="239"/>
      <c r="E23" s="239"/>
      <c r="F23" s="239"/>
      <c r="G23" s="239"/>
      <c r="H23" s="239"/>
      <c r="I23" s="239"/>
      <c r="M23" s="243" t="s">
        <v>276</v>
      </c>
      <c r="N23" s="246" t="s">
        <v>275</v>
      </c>
    </row>
    <row r="24" spans="2:14" ht="14.25">
      <c r="B24" s="237" t="s">
        <v>274</v>
      </c>
      <c r="C24" s="244"/>
      <c r="M24" s="243" t="s">
        <v>273</v>
      </c>
      <c r="N24" s="245" t="s">
        <v>272</v>
      </c>
    </row>
    <row r="25" spans="2:14" ht="14.25">
      <c r="B25" s="237" t="s">
        <v>271</v>
      </c>
      <c r="C25" s="244" t="s">
        <v>270</v>
      </c>
      <c r="M25" s="243" t="s">
        <v>269</v>
      </c>
      <c r="N25" s="242" t="s">
        <v>268</v>
      </c>
    </row>
    <row r="26" spans="2:9" ht="14.25">
      <c r="B26" s="241" t="s">
        <v>267</v>
      </c>
      <c r="C26" s="240" t="s">
        <v>266</v>
      </c>
      <c r="D26" s="239"/>
      <c r="E26" s="239"/>
      <c r="F26" s="239"/>
      <c r="G26" s="239"/>
      <c r="H26" s="239"/>
      <c r="I26" s="239"/>
    </row>
    <row r="27" ht="14.25">
      <c r="B27" s="238" t="s">
        <v>265</v>
      </c>
    </row>
    <row r="28" ht="14.25">
      <c r="B28" s="237" t="s">
        <v>264</v>
      </c>
    </row>
    <row r="29" ht="14.25">
      <c r="B29" s="236" t="s">
        <v>263</v>
      </c>
    </row>
  </sheetData>
  <sheetProtection/>
  <mergeCells count="6">
    <mergeCell ref="G5:G6"/>
    <mergeCell ref="B21:C21"/>
    <mergeCell ref="B5:B6"/>
    <mergeCell ref="C5:C6"/>
    <mergeCell ref="D5:D6"/>
    <mergeCell ref="F5:F6"/>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B3:H7"/>
  <sheetViews>
    <sheetView zoomScalePageLayoutView="0" workbookViewId="0" topLeftCell="A1">
      <selection activeCell="E14" sqref="E14"/>
    </sheetView>
  </sheetViews>
  <sheetFormatPr defaultColWidth="9.140625" defaultRowHeight="15"/>
  <sheetData>
    <row r="3" spans="2:8" ht="14.25">
      <c r="B3" s="275"/>
      <c r="C3" s="275" t="s">
        <v>7</v>
      </c>
      <c r="D3" s="275" t="s">
        <v>336</v>
      </c>
      <c r="E3" s="275" t="s">
        <v>335</v>
      </c>
      <c r="F3" s="275" t="s">
        <v>334</v>
      </c>
      <c r="G3" s="275" t="s">
        <v>333</v>
      </c>
      <c r="H3" s="275" t="s">
        <v>332</v>
      </c>
    </row>
    <row r="4" spans="2:8" ht="14.25">
      <c r="B4" s="274" t="s">
        <v>331</v>
      </c>
      <c r="C4" s="269" t="s">
        <v>330</v>
      </c>
      <c r="D4" s="273" t="s">
        <v>329</v>
      </c>
      <c r="E4" s="269" t="s">
        <v>328</v>
      </c>
      <c r="F4" s="269" t="s">
        <v>327</v>
      </c>
      <c r="G4" s="269" t="s">
        <v>326</v>
      </c>
      <c r="H4" s="269" t="s">
        <v>325</v>
      </c>
    </row>
    <row r="5" spans="2:8" ht="14.25">
      <c r="B5" s="272" t="s">
        <v>275</v>
      </c>
      <c r="C5" s="271" t="s">
        <v>324</v>
      </c>
      <c r="D5" t="s">
        <v>323</v>
      </c>
      <c r="E5" s="271" t="s">
        <v>322</v>
      </c>
      <c r="F5" t="s">
        <v>321</v>
      </c>
      <c r="G5" t="s">
        <v>320</v>
      </c>
      <c r="H5" t="s">
        <v>319</v>
      </c>
    </row>
    <row r="6" spans="2:8" ht="14.25">
      <c r="B6" s="270" t="s">
        <v>272</v>
      </c>
      <c r="C6" s="269" t="s">
        <v>318</v>
      </c>
      <c r="D6" t="s">
        <v>317</v>
      </c>
      <c r="E6" s="269" t="s">
        <v>316</v>
      </c>
      <c r="F6" t="s">
        <v>315</v>
      </c>
      <c r="G6" t="s">
        <v>314</v>
      </c>
      <c r="H6" t="s">
        <v>313</v>
      </c>
    </row>
    <row r="7" spans="2:8" ht="14.25">
      <c r="B7" s="268" t="s">
        <v>268</v>
      </c>
      <c r="C7" s="239" t="s">
        <v>312</v>
      </c>
      <c r="D7" s="267" t="s">
        <v>311</v>
      </c>
      <c r="E7" s="239" t="s">
        <v>310</v>
      </c>
      <c r="F7" s="239" t="s">
        <v>309</v>
      </c>
      <c r="G7" s="239" t="s">
        <v>308</v>
      </c>
      <c r="H7" s="239" t="s">
        <v>307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3:Z158"/>
  <sheetViews>
    <sheetView zoomScalePageLayoutView="0" workbookViewId="0" topLeftCell="G1">
      <selection activeCell="W12" sqref="W12"/>
    </sheetView>
  </sheetViews>
  <sheetFormatPr defaultColWidth="9.140625" defaultRowHeight="15"/>
  <cols>
    <col min="17" max="17" width="10.421875" style="0" customWidth="1"/>
    <col min="20" max="20" width="16.140625" style="0" customWidth="1"/>
    <col min="21" max="21" width="13.8515625" style="0" customWidth="1"/>
    <col min="22" max="22" width="11.57421875" style="0" customWidth="1"/>
    <col min="23" max="23" width="10.8515625" style="0" customWidth="1"/>
    <col min="25" max="25" width="11.140625" style="0" customWidth="1"/>
  </cols>
  <sheetData>
    <row r="2" ht="15" thickBot="1"/>
    <row r="3" spans="2:19" ht="29.25" thickBot="1">
      <c r="B3" s="261" t="s">
        <v>345</v>
      </c>
      <c r="C3" s="261" t="s">
        <v>344</v>
      </c>
      <c r="E3" s="261" t="s">
        <v>336</v>
      </c>
      <c r="F3" s="261" t="s">
        <v>343</v>
      </c>
      <c r="H3" s="261" t="s">
        <v>335</v>
      </c>
      <c r="I3" s="261" t="s">
        <v>342</v>
      </c>
      <c r="K3" s="261" t="s">
        <v>341</v>
      </c>
      <c r="L3" s="261" t="s">
        <v>340</v>
      </c>
      <c r="M3" s="278"/>
      <c r="N3" s="259" t="s">
        <v>339</v>
      </c>
      <c r="O3" s="259" t="s">
        <v>338</v>
      </c>
      <c r="P3" s="259"/>
      <c r="Q3" s="259" t="s">
        <v>332</v>
      </c>
      <c r="R3" s="259" t="s">
        <v>337</v>
      </c>
      <c r="S3" s="277"/>
    </row>
    <row r="4" spans="2:18" ht="14.25">
      <c r="B4">
        <v>20</v>
      </c>
      <c r="C4" s="276">
        <f aca="true" t="shared" si="0" ref="C4:C13">(60.9-(60.9*(ABS((B4-10)/(20-10)))))</f>
        <v>0</v>
      </c>
      <c r="E4">
        <v>50</v>
      </c>
      <c r="F4" s="276">
        <f aca="true" t="shared" si="1" ref="F4:F33">(60.9-(60.9*(ABS((E4-80)/(50-80)))))</f>
        <v>0</v>
      </c>
      <c r="G4" s="276"/>
      <c r="I4" s="276"/>
      <c r="J4" s="276"/>
      <c r="K4">
        <v>3.1</v>
      </c>
      <c r="L4" s="276">
        <f aca="true" t="shared" si="2" ref="L4:L23">(60.9-(60.9*(ABS((K4-3)/(5-3)))))</f>
        <v>57.855</v>
      </c>
      <c r="M4" s="276"/>
      <c r="N4">
        <v>46</v>
      </c>
      <c r="O4" s="276">
        <f aca="true" t="shared" si="3" ref="O4:O35">(60.9-(60.9*(ABS((N4-45)/(200-45)))))</f>
        <v>60.50709677419355</v>
      </c>
      <c r="Q4">
        <v>5.1</v>
      </c>
      <c r="R4" s="276">
        <f aca="true" t="shared" si="4" ref="R4:R35">(60.9-(60.9*(ABS((Q4-5)/(10-5)))))</f>
        <v>59.682</v>
      </c>
    </row>
    <row r="5" spans="2:26" ht="14.25">
      <c r="B5">
        <v>19</v>
      </c>
      <c r="C5" s="276">
        <f t="shared" si="0"/>
        <v>6.089999999999996</v>
      </c>
      <c r="E5">
        <v>51</v>
      </c>
      <c r="F5" s="276">
        <f t="shared" si="1"/>
        <v>2.030000000000001</v>
      </c>
      <c r="G5" s="276"/>
      <c r="H5">
        <v>106</v>
      </c>
      <c r="I5" s="276">
        <f aca="true" t="shared" si="5" ref="I5:I10">(60.9-(60.9*(ABS((H5-105)/(111-105)))))</f>
        <v>50.75</v>
      </c>
      <c r="J5" s="276"/>
      <c r="K5">
        <v>3.2</v>
      </c>
      <c r="L5" s="276">
        <f t="shared" si="2"/>
        <v>54.809999999999995</v>
      </c>
      <c r="M5" s="276"/>
      <c r="N5">
        <v>47</v>
      </c>
      <c r="O5" s="276">
        <f t="shared" si="3"/>
        <v>60.11419354838709</v>
      </c>
      <c r="Q5">
        <v>5.2</v>
      </c>
      <c r="R5" s="276">
        <f t="shared" si="4"/>
        <v>58.464</v>
      </c>
      <c r="T5" s="275"/>
      <c r="U5" s="275" t="s">
        <v>7</v>
      </c>
      <c r="V5" s="275" t="s">
        <v>336</v>
      </c>
      <c r="W5" s="275" t="s">
        <v>335</v>
      </c>
      <c r="X5" s="275" t="s">
        <v>334</v>
      </c>
      <c r="Y5" s="275" t="s">
        <v>333</v>
      </c>
      <c r="Z5" s="275" t="s">
        <v>332</v>
      </c>
    </row>
    <row r="6" spans="2:26" ht="14.25">
      <c r="B6">
        <v>18</v>
      </c>
      <c r="C6" s="276">
        <f t="shared" si="0"/>
        <v>12.18</v>
      </c>
      <c r="E6">
        <v>52</v>
      </c>
      <c r="F6" s="276">
        <f t="shared" si="1"/>
        <v>4.060000000000002</v>
      </c>
      <c r="G6" s="276"/>
      <c r="H6">
        <v>107</v>
      </c>
      <c r="I6" s="276">
        <f t="shared" si="5"/>
        <v>40.6</v>
      </c>
      <c r="J6" s="276"/>
      <c r="K6">
        <v>3.3</v>
      </c>
      <c r="L6" s="276">
        <f t="shared" si="2"/>
        <v>51.765</v>
      </c>
      <c r="M6" s="276"/>
      <c r="N6">
        <v>48</v>
      </c>
      <c r="O6" s="276">
        <f t="shared" si="3"/>
        <v>59.72129032258064</v>
      </c>
      <c r="Q6">
        <v>5.3</v>
      </c>
      <c r="R6" s="276">
        <f t="shared" si="4"/>
        <v>57.246</v>
      </c>
      <c r="T6" s="274" t="s">
        <v>331</v>
      </c>
      <c r="U6" s="269" t="s">
        <v>330</v>
      </c>
      <c r="V6" s="273" t="s">
        <v>329</v>
      </c>
      <c r="W6" s="269" t="s">
        <v>328</v>
      </c>
      <c r="X6" s="269" t="s">
        <v>327</v>
      </c>
      <c r="Y6" s="269" t="s">
        <v>326</v>
      </c>
      <c r="Z6" s="269" t="s">
        <v>325</v>
      </c>
    </row>
    <row r="7" spans="2:26" ht="14.25">
      <c r="B7">
        <v>17</v>
      </c>
      <c r="C7" s="276">
        <f t="shared" si="0"/>
        <v>18.270000000000003</v>
      </c>
      <c r="E7">
        <v>53</v>
      </c>
      <c r="F7" s="276">
        <f t="shared" si="1"/>
        <v>6.089999999999996</v>
      </c>
      <c r="G7" s="276"/>
      <c r="H7">
        <v>108</v>
      </c>
      <c r="I7" s="276">
        <f t="shared" si="5"/>
        <v>30.45</v>
      </c>
      <c r="J7" s="276"/>
      <c r="K7">
        <v>3.4</v>
      </c>
      <c r="L7" s="276">
        <f t="shared" si="2"/>
        <v>48.72</v>
      </c>
      <c r="M7" s="276"/>
      <c r="N7">
        <v>49</v>
      </c>
      <c r="O7" s="276">
        <f t="shared" si="3"/>
        <v>59.32838709677419</v>
      </c>
      <c r="Q7">
        <v>5.4</v>
      </c>
      <c r="R7" s="276">
        <f t="shared" si="4"/>
        <v>56.02799999999999</v>
      </c>
      <c r="T7" s="272" t="s">
        <v>275</v>
      </c>
      <c r="U7" s="271" t="s">
        <v>324</v>
      </c>
      <c r="V7" t="s">
        <v>323</v>
      </c>
      <c r="W7" s="271" t="s">
        <v>322</v>
      </c>
      <c r="X7" t="s">
        <v>321</v>
      </c>
      <c r="Y7" t="s">
        <v>320</v>
      </c>
      <c r="Z7" t="s">
        <v>319</v>
      </c>
    </row>
    <row r="8" spans="2:26" ht="14.25">
      <c r="B8">
        <v>16</v>
      </c>
      <c r="C8" s="276">
        <f t="shared" si="0"/>
        <v>24.36</v>
      </c>
      <c r="E8">
        <v>54</v>
      </c>
      <c r="F8" s="276">
        <f t="shared" si="1"/>
        <v>8.119999999999997</v>
      </c>
      <c r="G8" s="276"/>
      <c r="H8">
        <v>109</v>
      </c>
      <c r="I8" s="276">
        <f t="shared" si="5"/>
        <v>20.300000000000004</v>
      </c>
      <c r="J8" s="276"/>
      <c r="K8">
        <v>3.5</v>
      </c>
      <c r="L8" s="276">
        <f t="shared" si="2"/>
        <v>45.675</v>
      </c>
      <c r="M8" s="276"/>
      <c r="N8">
        <v>50</v>
      </c>
      <c r="O8" s="276">
        <f t="shared" si="3"/>
        <v>58.935483870967744</v>
      </c>
      <c r="Q8">
        <v>5.5</v>
      </c>
      <c r="R8" s="276">
        <f t="shared" si="4"/>
        <v>54.81</v>
      </c>
      <c r="T8" s="270" t="s">
        <v>272</v>
      </c>
      <c r="U8" s="269" t="s">
        <v>318</v>
      </c>
      <c r="V8" t="s">
        <v>317</v>
      </c>
      <c r="W8" s="269" t="s">
        <v>316</v>
      </c>
      <c r="X8" t="s">
        <v>315</v>
      </c>
      <c r="Y8" t="s">
        <v>314</v>
      </c>
      <c r="Z8" t="s">
        <v>313</v>
      </c>
    </row>
    <row r="9" spans="2:26" ht="14.25">
      <c r="B9">
        <v>15</v>
      </c>
      <c r="C9" s="276">
        <f t="shared" si="0"/>
        <v>30.45</v>
      </c>
      <c r="E9">
        <v>55</v>
      </c>
      <c r="F9" s="276">
        <f t="shared" si="1"/>
        <v>10.149999999999999</v>
      </c>
      <c r="G9" s="276"/>
      <c r="H9">
        <v>110</v>
      </c>
      <c r="I9" s="276">
        <f t="shared" si="5"/>
        <v>10.149999999999999</v>
      </c>
      <c r="J9" s="276"/>
      <c r="K9">
        <v>3.6</v>
      </c>
      <c r="L9" s="276">
        <f t="shared" si="2"/>
        <v>42.629999999999995</v>
      </c>
      <c r="M9" s="276"/>
      <c r="N9">
        <v>51</v>
      </c>
      <c r="O9" s="276">
        <f t="shared" si="3"/>
        <v>58.54258064516129</v>
      </c>
      <c r="Q9">
        <v>5.6</v>
      </c>
      <c r="R9" s="276">
        <f t="shared" si="4"/>
        <v>53.592000000000006</v>
      </c>
      <c r="T9" s="268" t="s">
        <v>268</v>
      </c>
      <c r="U9" s="239" t="s">
        <v>312</v>
      </c>
      <c r="V9" s="267" t="s">
        <v>311</v>
      </c>
      <c r="W9" s="239" t="s">
        <v>310</v>
      </c>
      <c r="X9" s="239" t="s">
        <v>309</v>
      </c>
      <c r="Y9" s="239" t="s">
        <v>308</v>
      </c>
      <c r="Z9" s="239" t="s">
        <v>307</v>
      </c>
    </row>
    <row r="10" spans="2:18" ht="14.25">
      <c r="B10">
        <v>14</v>
      </c>
      <c r="C10" s="276">
        <f t="shared" si="0"/>
        <v>36.54</v>
      </c>
      <c r="E10">
        <v>56</v>
      </c>
      <c r="F10" s="276">
        <f t="shared" si="1"/>
        <v>12.18</v>
      </c>
      <c r="G10" s="276"/>
      <c r="H10">
        <v>111</v>
      </c>
      <c r="I10" s="276">
        <f t="shared" si="5"/>
        <v>0</v>
      </c>
      <c r="J10" s="276"/>
      <c r="K10">
        <v>3.7</v>
      </c>
      <c r="L10" s="276">
        <f t="shared" si="2"/>
        <v>39.584999999999994</v>
      </c>
      <c r="M10" s="276"/>
      <c r="N10">
        <v>52</v>
      </c>
      <c r="O10" s="276">
        <f t="shared" si="3"/>
        <v>58.14967741935484</v>
      </c>
      <c r="Q10">
        <v>5.7</v>
      </c>
      <c r="R10" s="276">
        <f t="shared" si="4"/>
        <v>52.373999999999995</v>
      </c>
    </row>
    <row r="11" spans="2:18" ht="14.25">
      <c r="B11">
        <v>13</v>
      </c>
      <c r="C11" s="276">
        <f t="shared" si="0"/>
        <v>42.629999999999995</v>
      </c>
      <c r="E11">
        <v>57</v>
      </c>
      <c r="F11" s="276">
        <f t="shared" si="1"/>
        <v>14.209999999999994</v>
      </c>
      <c r="G11" s="276"/>
      <c r="K11">
        <v>3.8</v>
      </c>
      <c r="L11" s="276">
        <f t="shared" si="2"/>
        <v>36.540000000000006</v>
      </c>
      <c r="M11" s="276"/>
      <c r="N11">
        <v>53</v>
      </c>
      <c r="O11" s="276">
        <f t="shared" si="3"/>
        <v>57.75677419354839</v>
      </c>
      <c r="Q11">
        <v>5.8</v>
      </c>
      <c r="R11" s="276">
        <f t="shared" si="4"/>
        <v>51.156</v>
      </c>
    </row>
    <row r="12" spans="2:18" ht="14.25">
      <c r="B12">
        <v>12</v>
      </c>
      <c r="C12" s="276">
        <f t="shared" si="0"/>
        <v>48.72</v>
      </c>
      <c r="E12">
        <v>58</v>
      </c>
      <c r="F12" s="276">
        <f t="shared" si="1"/>
        <v>16.240000000000002</v>
      </c>
      <c r="G12" s="276"/>
      <c r="K12">
        <v>3.9</v>
      </c>
      <c r="L12" s="276">
        <f t="shared" si="2"/>
        <v>33.495000000000005</v>
      </c>
      <c r="M12" s="276"/>
      <c r="N12">
        <v>54</v>
      </c>
      <c r="O12" s="276">
        <f t="shared" si="3"/>
        <v>57.36387096774193</v>
      </c>
      <c r="Q12">
        <v>5.9</v>
      </c>
      <c r="R12" s="276">
        <f t="shared" si="4"/>
        <v>49.937999999999995</v>
      </c>
    </row>
    <row r="13" spans="2:18" ht="14.25">
      <c r="B13">
        <v>11</v>
      </c>
      <c r="C13" s="276">
        <f t="shared" si="0"/>
        <v>54.81</v>
      </c>
      <c r="E13">
        <v>59</v>
      </c>
      <c r="F13" s="276">
        <f t="shared" si="1"/>
        <v>18.270000000000003</v>
      </c>
      <c r="G13" s="276"/>
      <c r="K13">
        <v>4</v>
      </c>
      <c r="L13" s="276">
        <f t="shared" si="2"/>
        <v>30.45</v>
      </c>
      <c r="M13" s="276"/>
      <c r="N13">
        <v>55</v>
      </c>
      <c r="O13" s="276">
        <f t="shared" si="3"/>
        <v>56.97096774193548</v>
      </c>
      <c r="Q13">
        <v>6</v>
      </c>
      <c r="R13" s="276">
        <f t="shared" si="4"/>
        <v>48.72</v>
      </c>
    </row>
    <row r="14" spans="2:18" ht="14.25">
      <c r="B14">
        <v>10</v>
      </c>
      <c r="E14">
        <v>60</v>
      </c>
      <c r="F14" s="276">
        <f t="shared" si="1"/>
        <v>20.300000000000004</v>
      </c>
      <c r="G14" s="276"/>
      <c r="K14">
        <v>4.1</v>
      </c>
      <c r="L14" s="276">
        <f t="shared" si="2"/>
        <v>27.40500000000001</v>
      </c>
      <c r="M14" s="276"/>
      <c r="N14">
        <v>56</v>
      </c>
      <c r="O14" s="276">
        <f t="shared" si="3"/>
        <v>56.57806451612903</v>
      </c>
      <c r="Q14">
        <v>6.10000000000001</v>
      </c>
      <c r="R14" s="276">
        <f t="shared" si="4"/>
        <v>47.501999999999875</v>
      </c>
    </row>
    <row r="15" spans="5:18" ht="14.25">
      <c r="E15">
        <v>61</v>
      </c>
      <c r="F15" s="276">
        <f t="shared" si="1"/>
        <v>22.33</v>
      </c>
      <c r="G15" s="276"/>
      <c r="K15">
        <v>4.2</v>
      </c>
      <c r="L15" s="276">
        <f t="shared" si="2"/>
        <v>24.359999999999992</v>
      </c>
      <c r="M15" s="276"/>
      <c r="N15">
        <v>57</v>
      </c>
      <c r="O15" s="276">
        <f t="shared" si="3"/>
        <v>56.18516129032258</v>
      </c>
      <c r="Q15">
        <v>6.20000000000001</v>
      </c>
      <c r="R15" s="276">
        <f t="shared" si="4"/>
        <v>46.28399999999988</v>
      </c>
    </row>
    <row r="16" spans="5:18" ht="14.25">
      <c r="E16">
        <v>62</v>
      </c>
      <c r="F16" s="276">
        <f t="shared" si="1"/>
        <v>24.36</v>
      </c>
      <c r="G16" s="276"/>
      <c r="K16">
        <v>4.3</v>
      </c>
      <c r="L16" s="276">
        <f t="shared" si="2"/>
        <v>21.315000000000005</v>
      </c>
      <c r="M16" s="276"/>
      <c r="N16">
        <v>58</v>
      </c>
      <c r="O16" s="276">
        <f t="shared" si="3"/>
        <v>55.792258064516126</v>
      </c>
      <c r="Q16">
        <v>6.30000000000001</v>
      </c>
      <c r="R16" s="276">
        <f t="shared" si="4"/>
        <v>45.06599999999988</v>
      </c>
    </row>
    <row r="17" spans="5:18" ht="14.25">
      <c r="E17">
        <v>63</v>
      </c>
      <c r="F17" s="276">
        <f t="shared" si="1"/>
        <v>26.39</v>
      </c>
      <c r="G17" s="276"/>
      <c r="K17">
        <v>4.4</v>
      </c>
      <c r="L17" s="276">
        <f t="shared" si="2"/>
        <v>18.26999999999999</v>
      </c>
      <c r="M17" s="276"/>
      <c r="N17">
        <v>59</v>
      </c>
      <c r="O17" s="276">
        <f t="shared" si="3"/>
        <v>55.39935483870968</v>
      </c>
      <c r="Q17">
        <v>6.40000000000001</v>
      </c>
      <c r="R17" s="276">
        <f t="shared" si="4"/>
        <v>43.84799999999987</v>
      </c>
    </row>
    <row r="18" spans="5:18" ht="14.25">
      <c r="E18">
        <v>64</v>
      </c>
      <c r="F18" s="276">
        <f t="shared" si="1"/>
        <v>28.42</v>
      </c>
      <c r="G18" s="276"/>
      <c r="K18">
        <v>4.5</v>
      </c>
      <c r="L18" s="276">
        <f t="shared" si="2"/>
        <v>15.225000000000001</v>
      </c>
      <c r="M18" s="276"/>
      <c r="N18">
        <v>60</v>
      </c>
      <c r="O18" s="276">
        <f t="shared" si="3"/>
        <v>55.00645161290323</v>
      </c>
      <c r="Q18">
        <v>6.50000000000001</v>
      </c>
      <c r="R18" s="276">
        <f t="shared" si="4"/>
        <v>42.62999999999988</v>
      </c>
    </row>
    <row r="19" spans="5:18" ht="14.25">
      <c r="E19">
        <v>65</v>
      </c>
      <c r="F19" s="276">
        <f t="shared" si="1"/>
        <v>30.45</v>
      </c>
      <c r="G19" s="276"/>
      <c r="K19">
        <v>4.6</v>
      </c>
      <c r="L19" s="276">
        <f t="shared" si="2"/>
        <v>12.180000000000014</v>
      </c>
      <c r="M19" s="276"/>
      <c r="N19">
        <v>61</v>
      </c>
      <c r="O19" s="276">
        <f t="shared" si="3"/>
        <v>54.61354838709677</v>
      </c>
      <c r="Q19">
        <v>6.60000000000001</v>
      </c>
      <c r="R19" s="276">
        <f t="shared" si="4"/>
        <v>41.41199999999988</v>
      </c>
    </row>
    <row r="20" spans="5:18" ht="14.25">
      <c r="E20">
        <v>66</v>
      </c>
      <c r="F20" s="276">
        <f t="shared" si="1"/>
        <v>32.480000000000004</v>
      </c>
      <c r="G20" s="276"/>
      <c r="K20">
        <v>4.7</v>
      </c>
      <c r="L20" s="276">
        <f t="shared" si="2"/>
        <v>9.134999999999991</v>
      </c>
      <c r="M20" s="276"/>
      <c r="N20">
        <v>62</v>
      </c>
      <c r="O20" s="276">
        <f t="shared" si="3"/>
        <v>54.22064516129032</v>
      </c>
      <c r="Q20">
        <v>6.70000000000001</v>
      </c>
      <c r="R20" s="276">
        <f t="shared" si="4"/>
        <v>40.193999999999875</v>
      </c>
    </row>
    <row r="21" spans="5:18" ht="14.25">
      <c r="E21">
        <v>67</v>
      </c>
      <c r="F21" s="276">
        <f t="shared" si="1"/>
        <v>34.51</v>
      </c>
      <c r="G21" s="276"/>
      <c r="K21">
        <v>4.8</v>
      </c>
      <c r="L21" s="276">
        <f t="shared" si="2"/>
        <v>6.090000000000003</v>
      </c>
      <c r="M21" s="276"/>
      <c r="N21">
        <v>63</v>
      </c>
      <c r="O21" s="276">
        <f t="shared" si="3"/>
        <v>53.82774193548387</v>
      </c>
      <c r="Q21">
        <v>6.80000000000001</v>
      </c>
      <c r="R21" s="276">
        <f t="shared" si="4"/>
        <v>38.975999999999885</v>
      </c>
    </row>
    <row r="22" spans="5:18" ht="14.25">
      <c r="E22">
        <v>68</v>
      </c>
      <c r="F22" s="276">
        <f t="shared" si="1"/>
        <v>36.54</v>
      </c>
      <c r="G22" s="276"/>
      <c r="K22">
        <v>4.9</v>
      </c>
      <c r="L22" s="276">
        <f t="shared" si="2"/>
        <v>3.0449999999999875</v>
      </c>
      <c r="M22" s="276"/>
      <c r="N22">
        <v>64</v>
      </c>
      <c r="O22" s="276">
        <f t="shared" si="3"/>
        <v>53.43483870967742</v>
      </c>
      <c r="Q22">
        <v>6.90000000000001</v>
      </c>
      <c r="R22" s="276">
        <f t="shared" si="4"/>
        <v>37.75799999999988</v>
      </c>
    </row>
    <row r="23" spans="5:18" ht="14.25">
      <c r="E23">
        <v>69</v>
      </c>
      <c r="F23" s="276">
        <f t="shared" si="1"/>
        <v>38.57</v>
      </c>
      <c r="G23" s="276"/>
      <c r="K23">
        <v>5</v>
      </c>
      <c r="L23" s="276">
        <f t="shared" si="2"/>
        <v>0</v>
      </c>
      <c r="M23" s="276"/>
      <c r="N23">
        <v>65</v>
      </c>
      <c r="O23" s="276">
        <f t="shared" si="3"/>
        <v>53.041935483870965</v>
      </c>
      <c r="Q23">
        <v>7.00000000000001</v>
      </c>
      <c r="R23" s="276">
        <f t="shared" si="4"/>
        <v>36.53999999999988</v>
      </c>
    </row>
    <row r="24" spans="5:18" ht="14.25">
      <c r="E24">
        <v>70</v>
      </c>
      <c r="F24" s="276">
        <f t="shared" si="1"/>
        <v>40.6</v>
      </c>
      <c r="G24" s="276"/>
      <c r="N24">
        <v>66</v>
      </c>
      <c r="O24" s="276">
        <f t="shared" si="3"/>
        <v>52.649032258064516</v>
      </c>
      <c r="Q24">
        <v>7.10000000000001</v>
      </c>
      <c r="R24" s="276">
        <f t="shared" si="4"/>
        <v>35.321999999999875</v>
      </c>
    </row>
    <row r="25" spans="5:18" ht="14.25">
      <c r="E25">
        <v>71</v>
      </c>
      <c r="F25" s="276">
        <f t="shared" si="1"/>
        <v>42.629999999999995</v>
      </c>
      <c r="G25" s="276"/>
      <c r="N25">
        <v>67</v>
      </c>
      <c r="O25" s="276">
        <f t="shared" si="3"/>
        <v>52.25612903225806</v>
      </c>
      <c r="Q25">
        <v>7.20000000000001</v>
      </c>
      <c r="R25" s="276">
        <f t="shared" si="4"/>
        <v>34.10399999999988</v>
      </c>
    </row>
    <row r="26" spans="5:18" ht="14.25">
      <c r="E26">
        <v>72</v>
      </c>
      <c r="F26" s="276">
        <f t="shared" si="1"/>
        <v>44.66</v>
      </c>
      <c r="G26" s="276"/>
      <c r="N26">
        <v>68</v>
      </c>
      <c r="O26" s="276">
        <f t="shared" si="3"/>
        <v>51.86322580645161</v>
      </c>
      <c r="Q26">
        <v>7.30000000000001</v>
      </c>
      <c r="R26" s="276">
        <f t="shared" si="4"/>
        <v>32.88599999999988</v>
      </c>
    </row>
    <row r="27" spans="5:18" ht="14.25">
      <c r="E27">
        <v>73</v>
      </c>
      <c r="F27" s="276">
        <f t="shared" si="1"/>
        <v>46.69</v>
      </c>
      <c r="G27" s="276"/>
      <c r="N27">
        <v>69</v>
      </c>
      <c r="O27" s="276">
        <f t="shared" si="3"/>
        <v>51.47032258064516</v>
      </c>
      <c r="Q27">
        <v>7.40000000000001</v>
      </c>
      <c r="R27" s="276">
        <f t="shared" si="4"/>
        <v>31.667999999999875</v>
      </c>
    </row>
    <row r="28" spans="5:18" ht="14.25">
      <c r="E28">
        <v>74</v>
      </c>
      <c r="F28" s="276">
        <f t="shared" si="1"/>
        <v>48.72</v>
      </c>
      <c r="G28" s="276"/>
      <c r="N28">
        <v>70</v>
      </c>
      <c r="O28" s="276">
        <f t="shared" si="3"/>
        <v>51.07741935483871</v>
      </c>
      <c r="Q28">
        <v>7.50000000000001</v>
      </c>
      <c r="R28" s="276">
        <f t="shared" si="4"/>
        <v>30.44999999999988</v>
      </c>
    </row>
    <row r="29" spans="5:18" ht="14.25">
      <c r="E29">
        <v>75</v>
      </c>
      <c r="F29" s="276">
        <f t="shared" si="1"/>
        <v>50.75</v>
      </c>
      <c r="G29" s="276"/>
      <c r="N29">
        <v>71</v>
      </c>
      <c r="O29" s="276">
        <f t="shared" si="3"/>
        <v>50.684516129032254</v>
      </c>
      <c r="Q29">
        <v>7.60000000000001</v>
      </c>
      <c r="R29" s="276">
        <f t="shared" si="4"/>
        <v>29.231999999999875</v>
      </c>
    </row>
    <row r="30" spans="5:18" ht="14.25">
      <c r="E30">
        <v>76</v>
      </c>
      <c r="F30" s="276">
        <f t="shared" si="1"/>
        <v>52.78</v>
      </c>
      <c r="G30" s="276"/>
      <c r="N30">
        <v>72</v>
      </c>
      <c r="O30" s="276">
        <f t="shared" si="3"/>
        <v>50.291612903225804</v>
      </c>
      <c r="Q30">
        <v>7.70000000000001</v>
      </c>
      <c r="R30" s="276">
        <f t="shared" si="4"/>
        <v>28.013999999999875</v>
      </c>
    </row>
    <row r="31" spans="5:18" ht="14.25">
      <c r="E31">
        <v>77</v>
      </c>
      <c r="F31" s="276">
        <f t="shared" si="1"/>
        <v>54.81</v>
      </c>
      <c r="G31" s="276"/>
      <c r="N31">
        <v>73</v>
      </c>
      <c r="O31" s="276">
        <f t="shared" si="3"/>
        <v>49.898709677419355</v>
      </c>
      <c r="Q31">
        <v>7.80000000000001</v>
      </c>
      <c r="R31" s="276">
        <f t="shared" si="4"/>
        <v>26.79599999999988</v>
      </c>
    </row>
    <row r="32" spans="5:18" ht="14.25">
      <c r="E32">
        <v>78</v>
      </c>
      <c r="F32" s="276">
        <f t="shared" si="1"/>
        <v>56.839999999999996</v>
      </c>
      <c r="G32" s="276"/>
      <c r="N32">
        <v>74</v>
      </c>
      <c r="O32" s="276">
        <f t="shared" si="3"/>
        <v>49.5058064516129</v>
      </c>
      <c r="Q32">
        <v>7.90000000000001</v>
      </c>
      <c r="R32" s="276">
        <f t="shared" si="4"/>
        <v>25.577999999999875</v>
      </c>
    </row>
    <row r="33" spans="5:18" ht="14.25">
      <c r="E33">
        <v>79</v>
      </c>
      <c r="F33" s="276">
        <f t="shared" si="1"/>
        <v>58.87</v>
      </c>
      <c r="G33" s="276"/>
      <c r="N33">
        <v>75</v>
      </c>
      <c r="O33" s="276">
        <f t="shared" si="3"/>
        <v>49.11290322580645</v>
      </c>
      <c r="Q33">
        <v>8.00000000000002</v>
      </c>
      <c r="R33" s="276">
        <f t="shared" si="4"/>
        <v>24.359999999999765</v>
      </c>
    </row>
    <row r="34" spans="5:18" ht="14.25">
      <c r="E34">
        <v>80</v>
      </c>
      <c r="N34">
        <v>76</v>
      </c>
      <c r="O34" s="276">
        <f t="shared" si="3"/>
        <v>48.72</v>
      </c>
      <c r="Q34">
        <v>8.10000000000002</v>
      </c>
      <c r="R34" s="276">
        <f t="shared" si="4"/>
        <v>23.14199999999976</v>
      </c>
    </row>
    <row r="35" spans="14:18" ht="14.25">
      <c r="N35">
        <v>77</v>
      </c>
      <c r="O35" s="276">
        <f t="shared" si="3"/>
        <v>48.32709677419355</v>
      </c>
      <c r="Q35">
        <v>8.20000000000002</v>
      </c>
      <c r="R35" s="276">
        <f t="shared" si="4"/>
        <v>21.92399999999975</v>
      </c>
    </row>
    <row r="36" spans="14:18" ht="14.25">
      <c r="N36">
        <v>78</v>
      </c>
      <c r="O36" s="276">
        <f aca="true" t="shared" si="6" ref="O36:O67">(60.9-(60.9*(ABS((N36-45)/(200-45)))))</f>
        <v>47.9341935483871</v>
      </c>
      <c r="Q36">
        <v>8.30000000000002</v>
      </c>
      <c r="R36" s="276">
        <f aca="true" t="shared" si="7" ref="R36:R53">(60.9-(60.9*(ABS((Q36-5)/(10-5)))))</f>
        <v>20.705999999999754</v>
      </c>
    </row>
    <row r="37" spans="14:18" ht="14.25">
      <c r="N37">
        <v>79</v>
      </c>
      <c r="O37" s="276">
        <f t="shared" si="6"/>
        <v>47.54129032258064</v>
      </c>
      <c r="Q37">
        <v>8.40000000000002</v>
      </c>
      <c r="R37" s="276">
        <f t="shared" si="7"/>
        <v>19.487999999999758</v>
      </c>
    </row>
    <row r="38" spans="14:18" ht="14.25">
      <c r="N38">
        <v>80</v>
      </c>
      <c r="O38" s="276">
        <f t="shared" si="6"/>
        <v>47.148387096774194</v>
      </c>
      <c r="Q38">
        <v>8.50000000000002</v>
      </c>
      <c r="R38" s="276">
        <f t="shared" si="7"/>
        <v>18.26999999999976</v>
      </c>
    </row>
    <row r="39" spans="14:18" ht="14.25">
      <c r="N39">
        <v>81</v>
      </c>
      <c r="O39" s="276">
        <f t="shared" si="6"/>
        <v>46.75548387096774</v>
      </c>
      <c r="Q39">
        <v>8.60000000000002</v>
      </c>
      <c r="R39" s="276">
        <f t="shared" si="7"/>
        <v>17.051999999999765</v>
      </c>
    </row>
    <row r="40" spans="14:18" ht="14.25">
      <c r="N40">
        <v>82</v>
      </c>
      <c r="O40" s="276">
        <f t="shared" si="6"/>
        <v>46.36258064516129</v>
      </c>
      <c r="Q40">
        <v>8.70000000000002</v>
      </c>
      <c r="R40" s="276">
        <f t="shared" si="7"/>
        <v>15.833999999999747</v>
      </c>
    </row>
    <row r="41" spans="14:18" ht="14.25">
      <c r="N41">
        <v>83</v>
      </c>
      <c r="O41" s="276">
        <f t="shared" si="6"/>
        <v>45.96967741935484</v>
      </c>
      <c r="Q41">
        <v>8.80000000000002</v>
      </c>
      <c r="R41" s="276">
        <f t="shared" si="7"/>
        <v>14.615999999999758</v>
      </c>
    </row>
    <row r="42" spans="14:18" ht="14.25">
      <c r="N42">
        <v>84</v>
      </c>
      <c r="O42" s="276">
        <f t="shared" si="6"/>
        <v>45.57677419354839</v>
      </c>
      <c r="Q42">
        <v>8.90000000000002</v>
      </c>
      <c r="R42" s="276">
        <f t="shared" si="7"/>
        <v>13.397999999999755</v>
      </c>
    </row>
    <row r="43" spans="14:18" ht="14.25">
      <c r="N43">
        <v>85</v>
      </c>
      <c r="O43" s="276">
        <f t="shared" si="6"/>
        <v>45.18387096774194</v>
      </c>
      <c r="Q43">
        <v>9.00000000000002</v>
      </c>
      <c r="R43" s="276">
        <f t="shared" si="7"/>
        <v>12.179999999999758</v>
      </c>
    </row>
    <row r="44" spans="14:18" ht="14.25">
      <c r="N44">
        <v>86</v>
      </c>
      <c r="O44" s="276">
        <f t="shared" si="6"/>
        <v>44.79096774193548</v>
      </c>
      <c r="Q44">
        <v>9.10000000000002</v>
      </c>
      <c r="R44" s="276">
        <f t="shared" si="7"/>
        <v>10.961999999999769</v>
      </c>
    </row>
    <row r="45" spans="14:18" ht="14.25">
      <c r="N45">
        <v>87</v>
      </c>
      <c r="O45" s="276">
        <f t="shared" si="6"/>
        <v>44.398064516129025</v>
      </c>
      <c r="Q45">
        <v>9.20000000000002</v>
      </c>
      <c r="R45" s="276">
        <f t="shared" si="7"/>
        <v>9.743999999999751</v>
      </c>
    </row>
    <row r="46" spans="14:18" ht="14.25">
      <c r="N46">
        <v>88</v>
      </c>
      <c r="O46" s="276">
        <f t="shared" si="6"/>
        <v>44.005161290322576</v>
      </c>
      <c r="Q46">
        <v>9.30000000000002</v>
      </c>
      <c r="R46" s="276">
        <f t="shared" si="7"/>
        <v>8.525999999999748</v>
      </c>
    </row>
    <row r="47" spans="14:18" ht="14.25">
      <c r="N47">
        <v>89</v>
      </c>
      <c r="O47" s="276">
        <f t="shared" si="6"/>
        <v>43.612258064516126</v>
      </c>
      <c r="Q47">
        <v>9.40000000000002</v>
      </c>
      <c r="R47" s="276">
        <f t="shared" si="7"/>
        <v>7.307999999999758</v>
      </c>
    </row>
    <row r="48" spans="14:18" ht="14.25">
      <c r="N48">
        <v>90</v>
      </c>
      <c r="O48" s="276">
        <f t="shared" si="6"/>
        <v>43.21935483870968</v>
      </c>
      <c r="Q48">
        <v>9.50000000000002</v>
      </c>
      <c r="R48" s="276">
        <f t="shared" si="7"/>
        <v>6.089999999999762</v>
      </c>
    </row>
    <row r="49" spans="14:18" ht="14.25">
      <c r="N49">
        <v>91</v>
      </c>
      <c r="O49" s="276">
        <f t="shared" si="6"/>
        <v>42.82645161290323</v>
      </c>
      <c r="Q49">
        <v>9.60000000000002</v>
      </c>
      <c r="R49" s="276">
        <f t="shared" si="7"/>
        <v>4.871999999999765</v>
      </c>
    </row>
    <row r="50" spans="14:18" ht="14.25">
      <c r="N50">
        <v>92</v>
      </c>
      <c r="O50" s="276">
        <f t="shared" si="6"/>
        <v>42.43354838709678</v>
      </c>
      <c r="Q50">
        <v>9.70000000000002</v>
      </c>
      <c r="R50" s="276">
        <f t="shared" si="7"/>
        <v>3.6539999999997477</v>
      </c>
    </row>
    <row r="51" spans="14:18" ht="14.25">
      <c r="N51">
        <v>93</v>
      </c>
      <c r="O51" s="276">
        <f t="shared" si="6"/>
        <v>42.04064516129032</v>
      </c>
      <c r="Q51">
        <v>9.80000000000003</v>
      </c>
      <c r="R51" s="276">
        <f t="shared" si="7"/>
        <v>2.4359999999996447</v>
      </c>
    </row>
    <row r="52" spans="14:18" ht="14.25">
      <c r="N52">
        <v>94</v>
      </c>
      <c r="O52" s="276">
        <f t="shared" si="6"/>
        <v>41.64774193548387</v>
      </c>
      <c r="Q52">
        <v>9.90000000000003</v>
      </c>
      <c r="R52" s="276">
        <f t="shared" si="7"/>
        <v>1.217999999999627</v>
      </c>
    </row>
    <row r="53" spans="14:18" ht="14.25">
      <c r="N53">
        <v>95</v>
      </c>
      <c r="O53" s="276">
        <f t="shared" si="6"/>
        <v>41.254838709677415</v>
      </c>
      <c r="Q53">
        <v>10</v>
      </c>
      <c r="R53" s="276">
        <f t="shared" si="7"/>
        <v>0</v>
      </c>
    </row>
    <row r="54" spans="14:15" ht="14.25">
      <c r="N54">
        <v>96</v>
      </c>
      <c r="O54" s="276">
        <f t="shared" si="6"/>
        <v>40.861935483870965</v>
      </c>
    </row>
    <row r="55" spans="14:15" ht="14.25">
      <c r="N55">
        <v>97</v>
      </c>
      <c r="O55" s="276">
        <f t="shared" si="6"/>
        <v>40.469032258064516</v>
      </c>
    </row>
    <row r="56" spans="14:15" ht="14.25">
      <c r="N56">
        <v>98</v>
      </c>
      <c r="O56" s="276">
        <f t="shared" si="6"/>
        <v>40.076129032258066</v>
      </c>
    </row>
    <row r="57" spans="14:15" ht="14.25">
      <c r="N57">
        <v>99</v>
      </c>
      <c r="O57" s="276">
        <f t="shared" si="6"/>
        <v>39.68322580645162</v>
      </c>
    </row>
    <row r="58" spans="14:15" ht="14.25">
      <c r="N58">
        <v>100</v>
      </c>
      <c r="O58" s="276">
        <f t="shared" si="6"/>
        <v>39.29032258064516</v>
      </c>
    </row>
    <row r="59" spans="14:15" ht="14.25">
      <c r="N59">
        <v>101</v>
      </c>
      <c r="O59" s="276">
        <f t="shared" si="6"/>
        <v>38.89741935483871</v>
      </c>
    </row>
    <row r="60" spans="14:15" ht="14.25">
      <c r="N60">
        <v>102</v>
      </c>
      <c r="O60" s="276">
        <f t="shared" si="6"/>
        <v>38.504516129032254</v>
      </c>
    </row>
    <row r="61" spans="14:15" ht="14.25">
      <c r="N61">
        <v>103</v>
      </c>
      <c r="O61" s="276">
        <f t="shared" si="6"/>
        <v>38.111612903225804</v>
      </c>
    </row>
    <row r="62" spans="14:15" ht="14.25">
      <c r="N62">
        <v>104</v>
      </c>
      <c r="O62" s="276">
        <f t="shared" si="6"/>
        <v>37.718709677419355</v>
      </c>
    </row>
    <row r="63" spans="14:15" ht="14.25">
      <c r="N63">
        <v>105</v>
      </c>
      <c r="O63" s="276">
        <f t="shared" si="6"/>
        <v>37.325806451612905</v>
      </c>
    </row>
    <row r="64" spans="14:15" ht="14.25">
      <c r="N64">
        <v>106</v>
      </c>
      <c r="O64" s="276">
        <f t="shared" si="6"/>
        <v>36.93290322580645</v>
      </c>
    </row>
    <row r="65" spans="14:15" ht="14.25">
      <c r="N65">
        <v>107</v>
      </c>
      <c r="O65" s="276">
        <f t="shared" si="6"/>
        <v>36.54</v>
      </c>
    </row>
    <row r="66" spans="14:15" ht="14.25">
      <c r="N66">
        <v>108</v>
      </c>
      <c r="O66" s="276">
        <f t="shared" si="6"/>
        <v>36.14709677419355</v>
      </c>
    </row>
    <row r="67" spans="14:15" ht="14.25">
      <c r="N67">
        <v>109</v>
      </c>
      <c r="O67" s="276">
        <f t="shared" si="6"/>
        <v>35.75419354838709</v>
      </c>
    </row>
    <row r="68" spans="14:15" ht="14.25">
      <c r="N68">
        <v>110</v>
      </c>
      <c r="O68" s="276">
        <f aca="true" t="shared" si="8" ref="O68:O99">(60.9-(60.9*(ABS((N68-45)/(200-45)))))</f>
        <v>35.36129032258064</v>
      </c>
    </row>
    <row r="69" spans="14:15" ht="14.25">
      <c r="N69">
        <v>111</v>
      </c>
      <c r="O69" s="276">
        <f t="shared" si="8"/>
        <v>34.968387096774194</v>
      </c>
    </row>
    <row r="70" spans="14:15" ht="14.25">
      <c r="N70">
        <v>112</v>
      </c>
      <c r="O70" s="276">
        <f t="shared" si="8"/>
        <v>34.575483870967744</v>
      </c>
    </row>
    <row r="71" spans="14:15" ht="14.25">
      <c r="N71">
        <v>113</v>
      </c>
      <c r="O71" s="276">
        <f t="shared" si="8"/>
        <v>34.18258064516129</v>
      </c>
    </row>
    <row r="72" spans="14:15" ht="14.25">
      <c r="N72">
        <v>114</v>
      </c>
      <c r="O72" s="276">
        <f t="shared" si="8"/>
        <v>33.78967741935483</v>
      </c>
    </row>
    <row r="73" spans="14:15" ht="14.25">
      <c r="N73">
        <v>115</v>
      </c>
      <c r="O73" s="276">
        <f t="shared" si="8"/>
        <v>33.39677419354839</v>
      </c>
    </row>
    <row r="74" spans="14:15" ht="14.25">
      <c r="N74">
        <v>116</v>
      </c>
      <c r="O74" s="276">
        <f t="shared" si="8"/>
        <v>33.00387096774193</v>
      </c>
    </row>
    <row r="75" spans="14:15" ht="14.25">
      <c r="N75">
        <v>117</v>
      </c>
      <c r="O75" s="276">
        <f t="shared" si="8"/>
        <v>32.61096774193548</v>
      </c>
    </row>
    <row r="76" spans="14:15" ht="14.25">
      <c r="N76">
        <v>118</v>
      </c>
      <c r="O76" s="276">
        <f t="shared" si="8"/>
        <v>32.21806451612903</v>
      </c>
    </row>
    <row r="77" spans="14:15" ht="14.25">
      <c r="N77">
        <v>119</v>
      </c>
      <c r="O77" s="276">
        <f t="shared" si="8"/>
        <v>31.82516129032258</v>
      </c>
    </row>
    <row r="78" spans="14:15" ht="14.25">
      <c r="N78">
        <v>120</v>
      </c>
      <c r="O78" s="276">
        <f t="shared" si="8"/>
        <v>31.432258064516127</v>
      </c>
    </row>
    <row r="79" spans="14:15" ht="14.25">
      <c r="N79">
        <v>121</v>
      </c>
      <c r="O79" s="276">
        <f t="shared" si="8"/>
        <v>31.039354838709677</v>
      </c>
    </row>
    <row r="80" spans="14:15" ht="14.25">
      <c r="N80">
        <v>122</v>
      </c>
      <c r="O80" s="276">
        <f t="shared" si="8"/>
        <v>30.646451612903224</v>
      </c>
    </row>
    <row r="81" spans="14:15" ht="14.25">
      <c r="N81">
        <v>123</v>
      </c>
      <c r="O81" s="276">
        <f t="shared" si="8"/>
        <v>30.253548387096778</v>
      </c>
    </row>
    <row r="82" spans="14:15" ht="14.25">
      <c r="N82">
        <v>124</v>
      </c>
      <c r="O82" s="276">
        <f t="shared" si="8"/>
        <v>29.860645161290325</v>
      </c>
    </row>
    <row r="83" spans="14:15" ht="14.25">
      <c r="N83">
        <v>125</v>
      </c>
      <c r="O83" s="276">
        <f t="shared" si="8"/>
        <v>29.467741935483872</v>
      </c>
    </row>
    <row r="84" spans="14:15" ht="14.25">
      <c r="N84">
        <v>126</v>
      </c>
      <c r="O84" s="276">
        <f t="shared" si="8"/>
        <v>29.07483870967742</v>
      </c>
    </row>
    <row r="85" spans="14:15" ht="14.25">
      <c r="N85">
        <v>127</v>
      </c>
      <c r="O85" s="276">
        <f t="shared" si="8"/>
        <v>28.681935483870966</v>
      </c>
    </row>
    <row r="86" spans="14:15" ht="14.25">
      <c r="N86">
        <v>128</v>
      </c>
      <c r="O86" s="276">
        <f t="shared" si="8"/>
        <v>28.289032258064516</v>
      </c>
    </row>
    <row r="87" spans="14:15" ht="14.25">
      <c r="N87">
        <v>129</v>
      </c>
      <c r="O87" s="276">
        <f t="shared" si="8"/>
        <v>27.89612903225806</v>
      </c>
    </row>
    <row r="88" spans="14:15" ht="14.25">
      <c r="N88">
        <v>130</v>
      </c>
      <c r="O88" s="276">
        <f t="shared" si="8"/>
        <v>27.503225806451617</v>
      </c>
    </row>
    <row r="89" spans="14:15" ht="14.25">
      <c r="N89">
        <v>131</v>
      </c>
      <c r="O89" s="276">
        <f t="shared" si="8"/>
        <v>27.11032258064516</v>
      </c>
    </row>
    <row r="90" spans="14:15" ht="14.25">
      <c r="N90">
        <v>132</v>
      </c>
      <c r="O90" s="276">
        <f t="shared" si="8"/>
        <v>26.71741935483871</v>
      </c>
    </row>
    <row r="91" spans="14:15" ht="14.25">
      <c r="N91">
        <v>133</v>
      </c>
      <c r="O91" s="276">
        <f t="shared" si="8"/>
        <v>26.324516129032254</v>
      </c>
    </row>
    <row r="92" spans="14:15" ht="14.25">
      <c r="N92">
        <v>134</v>
      </c>
      <c r="O92" s="276">
        <f t="shared" si="8"/>
        <v>25.931612903225805</v>
      </c>
    </row>
    <row r="93" spans="14:15" ht="14.25">
      <c r="N93">
        <v>135</v>
      </c>
      <c r="O93" s="276">
        <f t="shared" si="8"/>
        <v>25.538709677419355</v>
      </c>
    </row>
    <row r="94" spans="14:15" ht="14.25">
      <c r="N94">
        <v>136</v>
      </c>
      <c r="O94" s="276">
        <f t="shared" si="8"/>
        <v>25.145806451612906</v>
      </c>
    </row>
    <row r="95" spans="14:15" ht="14.25">
      <c r="N95">
        <v>137</v>
      </c>
      <c r="O95" s="276">
        <f t="shared" si="8"/>
        <v>24.752903225806456</v>
      </c>
    </row>
    <row r="96" spans="14:15" ht="14.25">
      <c r="N96">
        <v>138</v>
      </c>
      <c r="O96" s="276">
        <f t="shared" si="8"/>
        <v>24.36</v>
      </c>
    </row>
    <row r="97" spans="14:15" ht="14.25">
      <c r="N97">
        <v>139</v>
      </c>
      <c r="O97" s="276">
        <f t="shared" si="8"/>
        <v>23.96709677419355</v>
      </c>
    </row>
    <row r="98" spans="14:15" ht="14.25">
      <c r="N98">
        <v>140</v>
      </c>
      <c r="O98" s="276">
        <f t="shared" si="8"/>
        <v>23.574193548387093</v>
      </c>
    </row>
    <row r="99" spans="14:15" ht="14.25">
      <c r="N99">
        <v>141</v>
      </c>
      <c r="O99" s="276">
        <f t="shared" si="8"/>
        <v>23.181290322580644</v>
      </c>
    </row>
    <row r="100" spans="14:15" ht="14.25">
      <c r="N100">
        <v>142</v>
      </c>
      <c r="O100" s="276">
        <f aca="true" t="shared" si="9" ref="O100:O131">(60.9-(60.9*(ABS((N100-45)/(200-45)))))</f>
        <v>22.788387096774187</v>
      </c>
    </row>
    <row r="101" spans="14:15" ht="14.25">
      <c r="N101">
        <v>143</v>
      </c>
      <c r="O101" s="276">
        <f t="shared" si="9"/>
        <v>22.395483870967745</v>
      </c>
    </row>
    <row r="102" spans="14:15" ht="14.25">
      <c r="N102">
        <v>144</v>
      </c>
      <c r="O102" s="276">
        <f t="shared" si="9"/>
        <v>22.002580645161295</v>
      </c>
    </row>
    <row r="103" spans="14:15" ht="14.25">
      <c r="N103">
        <v>145</v>
      </c>
      <c r="O103" s="276">
        <f t="shared" si="9"/>
        <v>21.60967741935484</v>
      </c>
    </row>
    <row r="104" spans="14:15" ht="14.25">
      <c r="N104">
        <v>146</v>
      </c>
      <c r="O104" s="276">
        <f t="shared" si="9"/>
        <v>21.21677419354839</v>
      </c>
    </row>
    <row r="105" spans="14:15" ht="14.25">
      <c r="N105">
        <v>147</v>
      </c>
      <c r="O105" s="276">
        <f t="shared" si="9"/>
        <v>20.823870967741932</v>
      </c>
    </row>
    <row r="106" spans="14:15" ht="14.25">
      <c r="N106">
        <v>148</v>
      </c>
      <c r="O106" s="276">
        <f t="shared" si="9"/>
        <v>20.430967741935483</v>
      </c>
    </row>
    <row r="107" spans="14:15" ht="14.25">
      <c r="N107">
        <v>149</v>
      </c>
      <c r="O107" s="276">
        <f t="shared" si="9"/>
        <v>20.038064516129026</v>
      </c>
    </row>
    <row r="108" spans="14:15" ht="14.25">
      <c r="N108">
        <v>150</v>
      </c>
      <c r="O108" s="276">
        <f t="shared" si="9"/>
        <v>19.645161290322584</v>
      </c>
    </row>
    <row r="109" spans="14:15" ht="14.25">
      <c r="N109">
        <v>151</v>
      </c>
      <c r="O109" s="276">
        <f t="shared" si="9"/>
        <v>19.252258064516127</v>
      </c>
    </row>
    <row r="110" spans="14:15" ht="14.25">
      <c r="N110">
        <v>152</v>
      </c>
      <c r="O110" s="276">
        <f t="shared" si="9"/>
        <v>18.859354838709677</v>
      </c>
    </row>
    <row r="111" spans="14:15" ht="14.25">
      <c r="N111">
        <v>153</v>
      </c>
      <c r="O111" s="276">
        <f t="shared" si="9"/>
        <v>18.466451612903228</v>
      </c>
    </row>
    <row r="112" spans="14:15" ht="14.25">
      <c r="N112">
        <v>154</v>
      </c>
      <c r="O112" s="276">
        <f t="shared" si="9"/>
        <v>18.07354838709677</v>
      </c>
    </row>
    <row r="113" spans="14:15" ht="14.25">
      <c r="N113">
        <v>155</v>
      </c>
      <c r="O113" s="276">
        <f t="shared" si="9"/>
        <v>17.68064516129032</v>
      </c>
    </row>
    <row r="114" spans="14:15" ht="14.25">
      <c r="N114">
        <v>156</v>
      </c>
      <c r="O114" s="276">
        <f t="shared" si="9"/>
        <v>17.287741935483865</v>
      </c>
    </row>
    <row r="115" spans="14:15" ht="14.25">
      <c r="N115">
        <v>157</v>
      </c>
      <c r="O115" s="276">
        <f t="shared" si="9"/>
        <v>16.894838709677423</v>
      </c>
    </row>
    <row r="116" spans="14:15" ht="14.25">
      <c r="N116">
        <v>158</v>
      </c>
      <c r="O116" s="276">
        <f t="shared" si="9"/>
        <v>16.501935483870966</v>
      </c>
    </row>
    <row r="117" spans="14:15" ht="14.25">
      <c r="N117">
        <v>159</v>
      </c>
      <c r="O117" s="276">
        <f t="shared" si="9"/>
        <v>16.109032258064516</v>
      </c>
    </row>
    <row r="118" spans="14:15" ht="14.25">
      <c r="N118">
        <v>160</v>
      </c>
      <c r="O118" s="276">
        <f t="shared" si="9"/>
        <v>15.716129032258067</v>
      </c>
    </row>
    <row r="119" spans="14:15" ht="14.25">
      <c r="N119">
        <v>161</v>
      </c>
      <c r="O119" s="276">
        <f t="shared" si="9"/>
        <v>15.32322580645161</v>
      </c>
    </row>
    <row r="120" spans="14:15" ht="14.25">
      <c r="N120">
        <v>162</v>
      </c>
      <c r="O120" s="276">
        <f t="shared" si="9"/>
        <v>14.93032258064516</v>
      </c>
    </row>
    <row r="121" spans="14:15" ht="14.25">
      <c r="N121">
        <v>163</v>
      </c>
      <c r="O121" s="276">
        <f t="shared" si="9"/>
        <v>14.537419354838711</v>
      </c>
    </row>
    <row r="122" spans="14:15" ht="14.25">
      <c r="N122">
        <v>164</v>
      </c>
      <c r="O122" s="276">
        <f t="shared" si="9"/>
        <v>14.144516129032262</v>
      </c>
    </row>
    <row r="123" spans="14:15" ht="14.25">
      <c r="N123">
        <v>165</v>
      </c>
      <c r="O123" s="276">
        <f t="shared" si="9"/>
        <v>13.751612903225805</v>
      </c>
    </row>
    <row r="124" spans="14:15" ht="14.25">
      <c r="N124">
        <v>166</v>
      </c>
      <c r="O124" s="276">
        <f t="shared" si="9"/>
        <v>13.358709677419355</v>
      </c>
    </row>
    <row r="125" spans="14:15" ht="14.25">
      <c r="N125">
        <v>167</v>
      </c>
      <c r="O125" s="276">
        <f t="shared" si="9"/>
        <v>12.965806451612899</v>
      </c>
    </row>
    <row r="126" spans="14:15" ht="14.25">
      <c r="N126">
        <v>168</v>
      </c>
      <c r="O126" s="276">
        <f t="shared" si="9"/>
        <v>12.57290322580645</v>
      </c>
    </row>
    <row r="127" spans="14:15" ht="14.25">
      <c r="N127">
        <v>169</v>
      </c>
      <c r="O127" s="276">
        <f t="shared" si="9"/>
        <v>12.18</v>
      </c>
    </row>
    <row r="128" spans="14:15" ht="14.25">
      <c r="N128">
        <v>170</v>
      </c>
      <c r="O128" s="276">
        <f t="shared" si="9"/>
        <v>11.78709677419355</v>
      </c>
    </row>
    <row r="129" spans="14:15" ht="14.25">
      <c r="N129">
        <v>171</v>
      </c>
      <c r="O129" s="276">
        <f t="shared" si="9"/>
        <v>11.3941935483871</v>
      </c>
    </row>
    <row r="130" spans="14:15" ht="14.25">
      <c r="N130">
        <v>172</v>
      </c>
      <c r="O130" s="276">
        <f t="shared" si="9"/>
        <v>11.001290322580644</v>
      </c>
    </row>
    <row r="131" spans="14:15" ht="14.25">
      <c r="N131">
        <v>173</v>
      </c>
      <c r="O131" s="276">
        <f t="shared" si="9"/>
        <v>10.608387096774194</v>
      </c>
    </row>
    <row r="132" spans="14:15" ht="14.25">
      <c r="N132">
        <v>174</v>
      </c>
      <c r="O132" s="276">
        <f aca="true" t="shared" si="10" ref="O132:O158">(60.9-(60.9*(ABS((N132-45)/(200-45)))))</f>
        <v>10.215483870967738</v>
      </c>
    </row>
    <row r="133" spans="14:15" ht="14.25">
      <c r="N133">
        <v>175</v>
      </c>
      <c r="O133" s="276">
        <f t="shared" si="10"/>
        <v>9.822580645161288</v>
      </c>
    </row>
    <row r="134" spans="14:15" ht="14.25">
      <c r="N134">
        <v>176</v>
      </c>
      <c r="O134" s="276">
        <f t="shared" si="10"/>
        <v>9.429677419354839</v>
      </c>
    </row>
    <row r="135" spans="14:15" ht="14.25">
      <c r="N135">
        <v>177</v>
      </c>
      <c r="O135" s="276">
        <f t="shared" si="10"/>
        <v>9.03677419354839</v>
      </c>
    </row>
    <row r="136" spans="14:15" ht="14.25">
      <c r="N136">
        <v>178</v>
      </c>
      <c r="O136" s="276">
        <f t="shared" si="10"/>
        <v>8.64387096774194</v>
      </c>
    </row>
    <row r="137" spans="14:15" ht="14.25">
      <c r="N137">
        <v>179</v>
      </c>
      <c r="O137" s="276">
        <f t="shared" si="10"/>
        <v>8.250967741935483</v>
      </c>
    </row>
    <row r="138" spans="14:15" ht="14.25">
      <c r="N138">
        <v>180</v>
      </c>
      <c r="O138" s="276">
        <f t="shared" si="10"/>
        <v>7.8580645161290334</v>
      </c>
    </row>
    <row r="139" spans="14:15" ht="14.25">
      <c r="N139">
        <v>181</v>
      </c>
      <c r="O139" s="276">
        <f t="shared" si="10"/>
        <v>7.465161290322577</v>
      </c>
    </row>
    <row r="140" spans="14:15" ht="14.25">
      <c r="N140">
        <v>182</v>
      </c>
      <c r="O140" s="276">
        <f t="shared" si="10"/>
        <v>7.072258064516127</v>
      </c>
    </row>
    <row r="141" spans="14:15" ht="14.25">
      <c r="N141">
        <v>183</v>
      </c>
      <c r="O141" s="276">
        <f t="shared" si="10"/>
        <v>6.679354838709671</v>
      </c>
    </row>
    <row r="142" spans="14:15" ht="14.25">
      <c r="N142">
        <v>184</v>
      </c>
      <c r="O142" s="276">
        <f t="shared" si="10"/>
        <v>6.286451612903228</v>
      </c>
    </row>
    <row r="143" spans="14:15" ht="14.25">
      <c r="N143">
        <v>185</v>
      </c>
      <c r="O143" s="276">
        <f t="shared" si="10"/>
        <v>5.893548387096779</v>
      </c>
    </row>
    <row r="144" spans="14:15" ht="14.25">
      <c r="N144">
        <v>186</v>
      </c>
      <c r="O144" s="276">
        <f t="shared" si="10"/>
        <v>5.500645161290322</v>
      </c>
    </row>
    <row r="145" spans="14:15" ht="14.25">
      <c r="N145">
        <v>187</v>
      </c>
      <c r="O145" s="276">
        <f t="shared" si="10"/>
        <v>5.1077419354838725</v>
      </c>
    </row>
    <row r="146" spans="14:15" ht="14.25">
      <c r="N146">
        <v>188</v>
      </c>
      <c r="O146" s="276">
        <f t="shared" si="10"/>
        <v>4.714838709677416</v>
      </c>
    </row>
    <row r="147" spans="14:15" ht="14.25">
      <c r="N147">
        <v>189</v>
      </c>
      <c r="O147" s="276">
        <f t="shared" si="10"/>
        <v>4.321935483870966</v>
      </c>
    </row>
    <row r="148" spans="14:15" ht="14.25">
      <c r="N148">
        <v>190</v>
      </c>
      <c r="O148" s="276">
        <f t="shared" si="10"/>
        <v>3.9290322580645167</v>
      </c>
    </row>
    <row r="149" spans="14:15" ht="14.25">
      <c r="N149">
        <v>191</v>
      </c>
      <c r="O149" s="276">
        <f t="shared" si="10"/>
        <v>3.536129032258067</v>
      </c>
    </row>
    <row r="150" spans="14:15" ht="14.25">
      <c r="N150">
        <v>192</v>
      </c>
      <c r="O150" s="276">
        <f t="shared" si="10"/>
        <v>3.1432258064516176</v>
      </c>
    </row>
    <row r="151" spans="14:15" ht="14.25">
      <c r="N151">
        <v>193</v>
      </c>
      <c r="O151" s="276">
        <f t="shared" si="10"/>
        <v>2.750322580645161</v>
      </c>
    </row>
    <row r="152" spans="14:15" ht="14.25">
      <c r="N152">
        <v>194</v>
      </c>
      <c r="O152" s="276">
        <f t="shared" si="10"/>
        <v>2.3574193548387115</v>
      </c>
    </row>
    <row r="153" spans="14:15" ht="14.25">
      <c r="N153">
        <v>195</v>
      </c>
      <c r="O153" s="276">
        <f t="shared" si="10"/>
        <v>1.9645161290322548</v>
      </c>
    </row>
    <row r="154" spans="14:15" ht="14.25">
      <c r="N154">
        <v>196</v>
      </c>
      <c r="O154" s="276">
        <f t="shared" si="10"/>
        <v>1.5716129032258053</v>
      </c>
    </row>
    <row r="155" spans="14:15" ht="14.25">
      <c r="N155">
        <v>197</v>
      </c>
      <c r="O155" s="276">
        <f t="shared" si="10"/>
        <v>1.1787096774193557</v>
      </c>
    </row>
    <row r="156" spans="14:15" ht="14.25">
      <c r="N156">
        <v>198</v>
      </c>
      <c r="O156" s="276">
        <f t="shared" si="10"/>
        <v>0.7858064516129062</v>
      </c>
    </row>
    <row r="157" spans="14:15" ht="14.25">
      <c r="N157">
        <v>199</v>
      </c>
      <c r="O157" s="276">
        <f t="shared" si="10"/>
        <v>0.39290322580644954</v>
      </c>
    </row>
    <row r="158" spans="14:15" ht="14.25">
      <c r="N158">
        <v>200</v>
      </c>
      <c r="O158" s="276">
        <f t="shared" si="10"/>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52"/>
  <sheetViews>
    <sheetView zoomScalePageLayoutView="0" workbookViewId="0" topLeftCell="A1">
      <selection activeCell="J25" sqref="J25"/>
    </sheetView>
  </sheetViews>
  <sheetFormatPr defaultColWidth="9.140625" defaultRowHeight="15"/>
  <cols>
    <col min="1" max="1" width="42.140625" style="280" customWidth="1"/>
    <col min="2" max="2" width="17.421875" style="279" customWidth="1"/>
    <col min="6" max="6" width="13.57421875" style="0" customWidth="1"/>
    <col min="7" max="7" width="13.140625" style="0" customWidth="1"/>
    <col min="8" max="8" width="13.57421875" style="0" customWidth="1"/>
    <col min="9" max="9" width="12.140625" style="0" customWidth="1"/>
    <col min="11" max="11" width="17.8515625" style="0" customWidth="1"/>
  </cols>
  <sheetData>
    <row r="1" spans="1:21" ht="18">
      <c r="A1" s="330" t="s">
        <v>394</v>
      </c>
      <c r="B1" s="279" t="s">
        <v>1</v>
      </c>
      <c r="C1" t="s">
        <v>393</v>
      </c>
      <c r="D1" t="s">
        <v>392</v>
      </c>
      <c r="E1" t="s">
        <v>391</v>
      </c>
      <c r="F1" t="s">
        <v>345</v>
      </c>
      <c r="G1" t="s">
        <v>390</v>
      </c>
      <c r="H1" t="s">
        <v>389</v>
      </c>
      <c r="I1" t="s">
        <v>388</v>
      </c>
      <c r="K1" s="309" t="s">
        <v>387</v>
      </c>
      <c r="L1" s="239"/>
      <c r="M1" s="239"/>
      <c r="N1" s="239"/>
      <c r="O1" s="239"/>
      <c r="P1" s="239"/>
      <c r="Q1" s="239"/>
      <c r="U1" s="329" t="s">
        <v>386</v>
      </c>
    </row>
    <row r="2" spans="1:23" ht="14.25">
      <c r="A2" s="286" t="s">
        <v>375</v>
      </c>
      <c r="B2" s="285" t="s">
        <v>353</v>
      </c>
      <c r="C2">
        <v>1.1</v>
      </c>
      <c r="D2">
        <v>0.125</v>
      </c>
      <c r="E2">
        <v>0.005</v>
      </c>
      <c r="F2">
        <v>8.5</v>
      </c>
      <c r="G2">
        <v>73.3</v>
      </c>
      <c r="H2">
        <v>73.3</v>
      </c>
      <c r="I2" t="s">
        <v>354</v>
      </c>
      <c r="K2" s="293" t="s">
        <v>370</v>
      </c>
      <c r="L2" s="288" t="s">
        <v>369</v>
      </c>
      <c r="M2" s="288" t="s">
        <v>292</v>
      </c>
      <c r="N2" s="288" t="s">
        <v>291</v>
      </c>
      <c r="O2" s="288" t="s">
        <v>296</v>
      </c>
      <c r="P2" s="288" t="s">
        <v>295</v>
      </c>
      <c r="Q2" s="288" t="s">
        <v>294</v>
      </c>
      <c r="U2" s="298" t="s">
        <v>385</v>
      </c>
      <c r="W2" t="s">
        <v>384</v>
      </c>
    </row>
    <row r="3" spans="1:31" ht="14.25">
      <c r="A3" s="286" t="s">
        <v>375</v>
      </c>
      <c r="B3" s="285" t="s">
        <v>352</v>
      </c>
      <c r="C3">
        <v>2.2</v>
      </c>
      <c r="D3">
        <v>0.066</v>
      </c>
      <c r="E3">
        <v>0.006</v>
      </c>
      <c r="F3">
        <v>6</v>
      </c>
      <c r="G3">
        <v>85.3</v>
      </c>
      <c r="H3">
        <v>85.3</v>
      </c>
      <c r="I3" t="s">
        <v>354</v>
      </c>
      <c r="K3" s="306" t="s">
        <v>368</v>
      </c>
      <c r="L3" s="305">
        <f aca="true" t="shared" si="0" ref="L3:Q3">MEDIAN(C2:C25)</f>
        <v>2.35</v>
      </c>
      <c r="M3" s="306">
        <f t="shared" si="0"/>
        <v>0.0885</v>
      </c>
      <c r="N3" s="306">
        <f t="shared" si="0"/>
        <v>0.006</v>
      </c>
      <c r="O3" s="305">
        <f t="shared" si="0"/>
        <v>6.6</v>
      </c>
      <c r="P3" s="305">
        <f t="shared" si="0"/>
        <v>86.05</v>
      </c>
      <c r="Q3" s="305">
        <f t="shared" si="0"/>
        <v>86.05</v>
      </c>
      <c r="R3" s="293"/>
      <c r="U3" s="298"/>
      <c r="V3" s="314" t="s">
        <v>369</v>
      </c>
      <c r="W3" s="273" t="s">
        <v>292</v>
      </c>
      <c r="X3" s="273" t="s">
        <v>291</v>
      </c>
      <c r="Y3" s="314" t="s">
        <v>383</v>
      </c>
      <c r="Z3" s="273" t="s">
        <v>296</v>
      </c>
      <c r="AA3" s="273" t="s">
        <v>382</v>
      </c>
      <c r="AB3" s="273" t="s">
        <v>381</v>
      </c>
      <c r="AC3" s="314" t="s">
        <v>380</v>
      </c>
      <c r="AD3" s="314" t="s">
        <v>379</v>
      </c>
      <c r="AE3" s="328" t="s">
        <v>378</v>
      </c>
    </row>
    <row r="4" spans="1:31" ht="14.25">
      <c r="A4" s="286" t="s">
        <v>375</v>
      </c>
      <c r="B4" s="285" t="s">
        <v>351</v>
      </c>
      <c r="C4">
        <v>2.6</v>
      </c>
      <c r="D4">
        <v>0.092</v>
      </c>
      <c r="E4">
        <v>0.005</v>
      </c>
      <c r="F4">
        <v>5.8</v>
      </c>
      <c r="G4">
        <v>68.2</v>
      </c>
      <c r="H4">
        <v>68.2</v>
      </c>
      <c r="I4" t="s">
        <v>354</v>
      </c>
      <c r="K4" s="302" t="s">
        <v>367</v>
      </c>
      <c r="L4" s="299">
        <v>3</v>
      </c>
      <c r="M4" s="293">
        <v>0.045</v>
      </c>
      <c r="N4" s="293">
        <v>0.005</v>
      </c>
      <c r="O4" s="299">
        <v>10</v>
      </c>
      <c r="P4" s="299">
        <v>80</v>
      </c>
      <c r="Q4" s="299">
        <v>105</v>
      </c>
      <c r="R4" s="293"/>
      <c r="U4" s="319" t="s">
        <v>377</v>
      </c>
      <c r="V4" s="327">
        <f>(L7*V7)+(L19*V8)</f>
        <v>60.2638232931727</v>
      </c>
      <c r="W4" s="327">
        <f>(M7*W7)+(M19*W8)</f>
        <v>48.482140155728594</v>
      </c>
      <c r="X4" s="327">
        <f>(N7*X7)+(N19*X8)</f>
        <v>56.976</v>
      </c>
      <c r="Y4" s="327">
        <f>AVERAGE(W4:X4)</f>
        <v>52.72907007786429</v>
      </c>
      <c r="Z4" s="327">
        <f>(O7*Z7)+(O19*Z8)</f>
        <v>86.19</v>
      </c>
      <c r="AA4" s="327">
        <f>(P7*AA7)+(P19*AA8)</f>
        <v>76.01684210526315</v>
      </c>
      <c r="AB4" s="327">
        <f>(Q7*AB7)+(Q19*AB8)</f>
        <v>90</v>
      </c>
      <c r="AC4" s="327">
        <f>AVERAGE(Z4:AA4)</f>
        <v>81.10342105263157</v>
      </c>
      <c r="AD4" s="327"/>
      <c r="AE4" s="327">
        <f>AVERAGE(V4,Y4,AC4)</f>
        <v>64.69877147455618</v>
      </c>
    </row>
    <row r="5" spans="1:31" ht="14.25">
      <c r="A5" s="286" t="s">
        <v>375</v>
      </c>
      <c r="B5" s="285" t="s">
        <v>350</v>
      </c>
      <c r="C5">
        <v>2.7</v>
      </c>
      <c r="D5">
        <v>0.08</v>
      </c>
      <c r="E5">
        <v>0.009</v>
      </c>
      <c r="F5">
        <v>10</v>
      </c>
      <c r="G5">
        <v>85.1</v>
      </c>
      <c r="H5">
        <v>85.1</v>
      </c>
      <c r="I5" t="s">
        <v>354</v>
      </c>
      <c r="K5" s="293" t="s">
        <v>376</v>
      </c>
      <c r="L5" s="299">
        <v>5</v>
      </c>
      <c r="M5" s="293">
        <v>0.2</v>
      </c>
      <c r="N5" s="293">
        <v>0.01</v>
      </c>
      <c r="O5" s="299">
        <v>20</v>
      </c>
      <c r="P5" s="299">
        <v>50</v>
      </c>
      <c r="Q5" s="299">
        <v>111</v>
      </c>
      <c r="R5" s="293"/>
      <c r="U5" s="316" t="s">
        <v>362</v>
      </c>
      <c r="V5" s="326" t="s">
        <v>92</v>
      </c>
      <c r="W5" s="326" t="s">
        <v>92</v>
      </c>
      <c r="X5" s="326" t="s">
        <v>92</v>
      </c>
      <c r="Y5" s="326" t="s">
        <v>92</v>
      </c>
      <c r="Z5" s="324" t="s">
        <v>359</v>
      </c>
      <c r="AA5" s="325" t="s">
        <v>360</v>
      </c>
      <c r="AB5" s="324" t="s">
        <v>359</v>
      </c>
      <c r="AC5" s="324" t="s">
        <v>359</v>
      </c>
      <c r="AD5" s="323"/>
      <c r="AE5" s="322" t="s">
        <v>360</v>
      </c>
    </row>
    <row r="6" spans="1:21" ht="14.25">
      <c r="A6" s="286" t="s">
        <v>375</v>
      </c>
      <c r="B6" s="285" t="s">
        <v>349</v>
      </c>
      <c r="C6">
        <v>5.8</v>
      </c>
      <c r="D6">
        <v>0.055999999999999994</v>
      </c>
      <c r="E6">
        <v>0.005</v>
      </c>
      <c r="F6">
        <v>16</v>
      </c>
      <c r="G6">
        <v>93.7</v>
      </c>
      <c r="H6">
        <v>93.7</v>
      </c>
      <c r="I6" t="s">
        <v>354</v>
      </c>
      <c r="K6" s="293" t="s">
        <v>365</v>
      </c>
      <c r="L6" s="295">
        <f>PERCENTILE(C2:C25,0.8)</f>
        <v>4.84</v>
      </c>
      <c r="M6" s="281">
        <f>PERCENTILE(D2:D25,0.8)</f>
        <v>0.12020000000000002</v>
      </c>
      <c r="N6" s="281">
        <f>PERCENTILE(E2:E25,0.8)</f>
        <v>0.009</v>
      </c>
      <c r="O6" s="295">
        <f>PERCENTILE(F2:F25,0.8)</f>
        <v>9.700000000000001</v>
      </c>
      <c r="P6" s="296">
        <f>PERCENTILE(G2:G25,0.2)</f>
        <v>75.6</v>
      </c>
      <c r="Q6" s="295">
        <f>PERCENTILE(H2:H25,0.8)</f>
        <v>89.5</v>
      </c>
      <c r="R6" s="321"/>
      <c r="U6" s="273"/>
    </row>
    <row r="7" spans="1:31" ht="14.25">
      <c r="A7" s="286" t="s">
        <v>375</v>
      </c>
      <c r="B7" s="285" t="s">
        <v>347</v>
      </c>
      <c r="C7">
        <v>3.1</v>
      </c>
      <c r="D7">
        <v>0.16799999999999998</v>
      </c>
      <c r="E7">
        <v>0.009</v>
      </c>
      <c r="F7">
        <v>4.8</v>
      </c>
      <c r="G7">
        <v>86.1</v>
      </c>
      <c r="H7">
        <v>86.1</v>
      </c>
      <c r="I7" t="s">
        <v>354</v>
      </c>
      <c r="K7" s="293" t="s">
        <v>363</v>
      </c>
      <c r="L7" s="294">
        <f>IF(AND(L11&gt;=80),90,(80.9-(19.9*((L6-L4)/(L6-L3)))))</f>
        <v>66.19477911646587</v>
      </c>
      <c r="M7" s="295">
        <f>(60.9-(60.9*(ABS((M3-M4)/(M5-M4)))))</f>
        <v>43.80870967741936</v>
      </c>
      <c r="N7" s="295">
        <f>(60.9-(60.9*(ABS((N3-N4)/(N5-N4)))))</f>
        <v>48.72</v>
      </c>
      <c r="O7" s="294">
        <f>IF(AND(O11&gt;=80),90,(80.9-(19.9*((O6-O4)/(O6-O3)))))</f>
        <v>90</v>
      </c>
      <c r="P7" s="294">
        <f>IF(AND(P11&gt;=80),90,(80.9-(19.9*((P6-P4)/(P6-P3)))))</f>
        <v>72.52105263157894</v>
      </c>
      <c r="Q7" s="294">
        <f>IF(AND(Q11&gt;=80),90,(80.9-(19.9*((Q6-Q4)/(Q6-Q3)))))</f>
        <v>90</v>
      </c>
      <c r="R7" s="320"/>
      <c r="U7" s="319" t="s">
        <v>374</v>
      </c>
      <c r="V7" s="318">
        <f>(1/COUNT(C2:C31))*COUNT(C2:C25)</f>
        <v>0.8</v>
      </c>
      <c r="W7" s="318">
        <f>(1/COUNT(D2:D31))*COUNT(D2:D25)</f>
        <v>0.8</v>
      </c>
      <c r="X7" s="318">
        <f>(1/COUNT(E2:E31))*COUNT(E2:E25)</f>
        <v>0.8</v>
      </c>
      <c r="Y7" s="318"/>
      <c r="Z7" s="318">
        <f>(1/COUNT(F2:F31))*COUNT(F2:F25)</f>
        <v>0.8</v>
      </c>
      <c r="AA7" s="318">
        <f>(1/COUNT(G2:G31))*COUNT(G2:G25)</f>
        <v>0.8</v>
      </c>
      <c r="AB7" s="318">
        <f>(1/COUNT(H2:H31))*COUNT(H2:H25)</f>
        <v>0.8</v>
      </c>
      <c r="AC7" s="249"/>
      <c r="AD7" s="249"/>
      <c r="AE7" s="249"/>
    </row>
    <row r="8" spans="1:31" ht="14.25">
      <c r="A8" s="286" t="s">
        <v>372</v>
      </c>
      <c r="B8" s="285" t="s">
        <v>353</v>
      </c>
      <c r="C8">
        <v>1</v>
      </c>
      <c r="D8">
        <v>0.11699999999999999</v>
      </c>
      <c r="E8">
        <v>0.005</v>
      </c>
      <c r="F8">
        <v>7.8</v>
      </c>
      <c r="G8">
        <v>73.8</v>
      </c>
      <c r="H8">
        <v>73.8</v>
      </c>
      <c r="I8" t="s">
        <v>354</v>
      </c>
      <c r="K8" s="293" t="s">
        <v>362</v>
      </c>
      <c r="L8" s="291" t="s">
        <v>360</v>
      </c>
      <c r="M8" s="317" t="s">
        <v>92</v>
      </c>
      <c r="N8" s="317" t="s">
        <v>92</v>
      </c>
      <c r="O8" s="290" t="s">
        <v>359</v>
      </c>
      <c r="P8" s="291" t="s">
        <v>360</v>
      </c>
      <c r="Q8" s="290" t="s">
        <v>359</v>
      </c>
      <c r="U8" s="316" t="s">
        <v>373</v>
      </c>
      <c r="V8" s="315">
        <f>(1/COUNT(C2:C31))*COUNT(C26:C31)</f>
        <v>0.2</v>
      </c>
      <c r="W8" s="315">
        <f>(1/COUNT(D2:D31))*COUNT(D26:D31)</f>
        <v>0.2</v>
      </c>
      <c r="X8" s="315">
        <f>(1/COUNT(E2:E31))*COUNT(E26:E31)</f>
        <v>0.2</v>
      </c>
      <c r="Y8" s="315"/>
      <c r="Z8" s="315">
        <f>(1/COUNT(F2:F31))*COUNT(F26:F31)</f>
        <v>0.2</v>
      </c>
      <c r="AA8" s="315">
        <f>(1/COUNT(G2:G31))*COUNT(G26:G31)</f>
        <v>0.2</v>
      </c>
      <c r="AB8" s="315">
        <f>(1/COUNT(H2:H31))*COUNT(H26:H31)</f>
        <v>0.2</v>
      </c>
      <c r="AC8" s="239"/>
      <c r="AD8" s="239"/>
      <c r="AE8" s="239"/>
    </row>
    <row r="9" spans="1:21" ht="14.25">
      <c r="A9" s="286" t="s">
        <v>372</v>
      </c>
      <c r="B9" s="285" t="s">
        <v>352</v>
      </c>
      <c r="C9">
        <v>2.2</v>
      </c>
      <c r="D9">
        <v>0.07</v>
      </c>
      <c r="E9">
        <v>0.006</v>
      </c>
      <c r="F9">
        <v>4.3</v>
      </c>
      <c r="G9">
        <v>86</v>
      </c>
      <c r="H9">
        <v>86</v>
      </c>
      <c r="I9" t="s">
        <v>354</v>
      </c>
      <c r="K9" s="249" t="s">
        <v>358</v>
      </c>
      <c r="L9" s="249">
        <f aca="true" t="shared" si="1" ref="L9:Q9">COUNTIF(C2:C25,"&gt;0")</f>
        <v>24</v>
      </c>
      <c r="M9" s="249">
        <f t="shared" si="1"/>
        <v>24</v>
      </c>
      <c r="N9" s="249">
        <f t="shared" si="1"/>
        <v>24</v>
      </c>
      <c r="O9" s="249">
        <f t="shared" si="1"/>
        <v>24</v>
      </c>
      <c r="P9" s="249">
        <f t="shared" si="1"/>
        <v>24</v>
      </c>
      <c r="Q9" s="249">
        <f t="shared" si="1"/>
        <v>24</v>
      </c>
      <c r="U9" s="314"/>
    </row>
    <row r="10" spans="1:31" ht="14.25">
      <c r="A10" s="286" t="s">
        <v>372</v>
      </c>
      <c r="B10" s="285" t="s">
        <v>351</v>
      </c>
      <c r="C10">
        <v>3.2</v>
      </c>
      <c r="D10">
        <v>0.085</v>
      </c>
      <c r="E10">
        <v>0.004</v>
      </c>
      <c r="F10">
        <v>9</v>
      </c>
      <c r="G10">
        <v>70.6</v>
      </c>
      <c r="H10">
        <v>70.6</v>
      </c>
      <c r="I10" t="s">
        <v>354</v>
      </c>
      <c r="K10" t="s">
        <v>357</v>
      </c>
      <c r="L10">
        <f>COUNTIF(C2:C25,"&lt;="&amp;L4)</f>
        <v>16</v>
      </c>
      <c r="M10">
        <f>COUNTIF(D2:D25,"&lt;="&amp;M4)</f>
        <v>2</v>
      </c>
      <c r="N10">
        <f>COUNTIF(E2:E25,"&lt;="&amp;N4)</f>
        <v>10</v>
      </c>
      <c r="O10">
        <f>COUNTIF(F2:F25,"&lt;="&amp;O4)</f>
        <v>22</v>
      </c>
      <c r="P10">
        <f>COUNTIF(G2:G25,"&gt;="&amp;P4)</f>
        <v>17</v>
      </c>
      <c r="Q10">
        <f>COUNTIF(H2:H25,"&lt;="&amp;Q4)</f>
        <v>24</v>
      </c>
      <c r="U10" s="312"/>
      <c r="V10" s="313"/>
      <c r="W10" s="311"/>
      <c r="X10" s="311"/>
      <c r="Y10" s="313"/>
      <c r="Z10" s="311"/>
      <c r="AA10" s="311"/>
      <c r="AB10" s="311"/>
      <c r="AC10" s="313"/>
      <c r="AD10" s="313"/>
      <c r="AE10" s="312"/>
    </row>
    <row r="11" spans="1:31" ht="14.25">
      <c r="A11" s="286" t="s">
        <v>372</v>
      </c>
      <c r="B11" s="285" t="s">
        <v>350</v>
      </c>
      <c r="C11">
        <v>2.1</v>
      </c>
      <c r="D11">
        <v>0.07400000000000001</v>
      </c>
      <c r="E11">
        <v>0.009</v>
      </c>
      <c r="F11">
        <v>6.1</v>
      </c>
      <c r="G11">
        <v>84.9</v>
      </c>
      <c r="H11">
        <v>84.9</v>
      </c>
      <c r="I11" t="s">
        <v>354</v>
      </c>
      <c r="K11" s="288" t="s">
        <v>356</v>
      </c>
      <c r="L11" s="287">
        <f aca="true" t="shared" si="2" ref="L11:Q11">(L10/L9)*100</f>
        <v>66.66666666666666</v>
      </c>
      <c r="M11" s="287">
        <f t="shared" si="2"/>
        <v>8.333333333333332</v>
      </c>
      <c r="N11" s="287">
        <f t="shared" si="2"/>
        <v>41.66666666666667</v>
      </c>
      <c r="O11" s="287">
        <f t="shared" si="2"/>
        <v>91.66666666666666</v>
      </c>
      <c r="P11" s="287">
        <f t="shared" si="2"/>
        <v>70.83333333333334</v>
      </c>
      <c r="Q11" s="287">
        <f t="shared" si="2"/>
        <v>100</v>
      </c>
      <c r="U11" s="311"/>
      <c r="V11" s="310"/>
      <c r="W11" s="310"/>
      <c r="X11" s="310"/>
      <c r="Y11" s="310"/>
      <c r="Z11" s="310"/>
      <c r="AA11" s="310"/>
      <c r="AB11" s="310"/>
      <c r="AC11" s="310"/>
      <c r="AD11" s="310"/>
      <c r="AE11" s="310"/>
    </row>
    <row r="12" spans="1:31" ht="14.25">
      <c r="A12" s="286" t="s">
        <v>372</v>
      </c>
      <c r="B12" s="285" t="s">
        <v>349</v>
      </c>
      <c r="C12">
        <v>6.7</v>
      </c>
      <c r="D12">
        <v>0.031</v>
      </c>
      <c r="E12">
        <v>0.004</v>
      </c>
      <c r="F12">
        <v>10</v>
      </c>
      <c r="G12">
        <v>97.2</v>
      </c>
      <c r="H12">
        <v>97.2</v>
      </c>
      <c r="I12" t="s">
        <v>354</v>
      </c>
      <c r="U12" s="311"/>
      <c r="V12" s="276"/>
      <c r="W12" s="276"/>
      <c r="X12" s="276"/>
      <c r="Y12" s="276"/>
      <c r="Z12" s="276"/>
      <c r="AA12" s="300"/>
      <c r="AB12" s="276"/>
      <c r="AC12" s="276"/>
      <c r="AD12" s="276"/>
      <c r="AE12" s="310"/>
    </row>
    <row r="13" spans="1:21" ht="18">
      <c r="A13" s="286" t="s">
        <v>372</v>
      </c>
      <c r="B13" s="285" t="s">
        <v>347</v>
      </c>
      <c r="C13">
        <v>2</v>
      </c>
      <c r="D13">
        <v>0.137</v>
      </c>
      <c r="E13">
        <v>0.008</v>
      </c>
      <c r="F13">
        <v>3.3</v>
      </c>
      <c r="G13">
        <v>87.7</v>
      </c>
      <c r="H13">
        <v>87.7</v>
      </c>
      <c r="I13" t="s">
        <v>354</v>
      </c>
      <c r="K13" s="309" t="s">
        <v>371</v>
      </c>
      <c r="L13" s="239"/>
      <c r="M13" s="239"/>
      <c r="N13" s="239"/>
      <c r="O13" s="239"/>
      <c r="P13" s="239"/>
      <c r="Q13" s="239"/>
      <c r="U13" s="298"/>
    </row>
    <row r="14" spans="1:31" ht="14.25">
      <c r="A14" s="286" t="s">
        <v>364</v>
      </c>
      <c r="B14" s="285" t="s">
        <v>353</v>
      </c>
      <c r="C14">
        <v>1.5</v>
      </c>
      <c r="D14">
        <v>0.13</v>
      </c>
      <c r="E14">
        <v>0.006</v>
      </c>
      <c r="F14">
        <v>7.6</v>
      </c>
      <c r="G14">
        <v>76.8</v>
      </c>
      <c r="H14">
        <v>76.8</v>
      </c>
      <c r="I14" t="s">
        <v>354</v>
      </c>
      <c r="K14" s="293" t="s">
        <v>370</v>
      </c>
      <c r="L14" s="288" t="s">
        <v>369</v>
      </c>
      <c r="M14" s="288" t="s">
        <v>292</v>
      </c>
      <c r="N14" s="288" t="s">
        <v>291</v>
      </c>
      <c r="O14" s="288" t="s">
        <v>296</v>
      </c>
      <c r="P14" s="288" t="s">
        <v>295</v>
      </c>
      <c r="Q14" s="288" t="s">
        <v>294</v>
      </c>
      <c r="S14" s="289"/>
      <c r="U14" s="307"/>
      <c r="V14" s="308"/>
      <c r="W14" s="301"/>
      <c r="X14" s="301"/>
      <c r="Y14" s="308"/>
      <c r="Z14" s="301"/>
      <c r="AA14" s="301"/>
      <c r="AB14" s="301"/>
      <c r="AC14" s="308"/>
      <c r="AD14" s="308"/>
      <c r="AE14" s="307"/>
    </row>
    <row r="15" spans="1:31" ht="14.25">
      <c r="A15" s="286" t="s">
        <v>364</v>
      </c>
      <c r="B15" s="285" t="s">
        <v>352</v>
      </c>
      <c r="C15">
        <v>2.2</v>
      </c>
      <c r="D15">
        <v>0.062</v>
      </c>
      <c r="E15">
        <v>0.007</v>
      </c>
      <c r="F15">
        <v>6.2</v>
      </c>
      <c r="G15">
        <v>86.3</v>
      </c>
      <c r="H15">
        <v>86.3</v>
      </c>
      <c r="I15" t="s">
        <v>354</v>
      </c>
      <c r="K15" s="306" t="s">
        <v>368</v>
      </c>
      <c r="L15" s="305">
        <f aca="true" t="shared" si="3" ref="L15:Q15">MEDIAN(C26:C31)</f>
        <v>3.2</v>
      </c>
      <c r="M15" s="306">
        <f t="shared" si="3"/>
        <v>0.016</v>
      </c>
      <c r="N15" s="306">
        <f t="shared" si="3"/>
        <v>0.001</v>
      </c>
      <c r="O15" s="305">
        <f t="shared" si="3"/>
        <v>9</v>
      </c>
      <c r="P15" s="305">
        <f t="shared" si="3"/>
        <v>92.15</v>
      </c>
      <c r="Q15" s="305">
        <f t="shared" si="3"/>
        <v>92.15</v>
      </c>
      <c r="T15" s="304"/>
      <c r="U15" s="301"/>
      <c r="V15" s="300"/>
      <c r="W15" s="300"/>
      <c r="X15" s="300"/>
      <c r="Y15" s="300"/>
      <c r="Z15" s="300"/>
      <c r="AA15" s="300"/>
      <c r="AB15" s="300"/>
      <c r="AC15" s="300"/>
      <c r="AD15" s="300"/>
      <c r="AE15" s="300"/>
    </row>
    <row r="16" spans="1:31" ht="14.25">
      <c r="A16" s="286" t="s">
        <v>364</v>
      </c>
      <c r="B16" s="285" t="s">
        <v>351</v>
      </c>
      <c r="C16">
        <v>2.5</v>
      </c>
      <c r="D16">
        <v>0.097</v>
      </c>
      <c r="E16">
        <v>0.006</v>
      </c>
      <c r="F16">
        <v>6.2</v>
      </c>
      <c r="G16">
        <v>68.6</v>
      </c>
      <c r="H16">
        <v>68.6</v>
      </c>
      <c r="I16" t="s">
        <v>354</v>
      </c>
      <c r="K16" s="249" t="s">
        <v>367</v>
      </c>
      <c r="L16" s="303">
        <v>2</v>
      </c>
      <c r="M16" s="302">
        <v>0.025</v>
      </c>
      <c r="N16" s="302">
        <v>0.005</v>
      </c>
      <c r="O16" s="299">
        <v>10</v>
      </c>
      <c r="P16" s="299">
        <v>85</v>
      </c>
      <c r="Q16" s="299">
        <v>105</v>
      </c>
      <c r="U16" s="301"/>
      <c r="V16" s="289"/>
      <c r="W16" s="289"/>
      <c r="X16" s="289"/>
      <c r="Y16" s="289"/>
      <c r="Z16" s="289"/>
      <c r="AA16" s="300"/>
      <c r="AB16" s="289"/>
      <c r="AC16" s="289"/>
      <c r="AD16" s="289"/>
      <c r="AE16" s="300"/>
    </row>
    <row r="17" spans="1:21" ht="14.25">
      <c r="A17" s="286" t="s">
        <v>364</v>
      </c>
      <c r="B17" s="285" t="s">
        <v>350</v>
      </c>
      <c r="C17">
        <v>4.9</v>
      </c>
      <c r="D17">
        <v>0.10800000000000001</v>
      </c>
      <c r="E17">
        <v>0.012</v>
      </c>
      <c r="F17">
        <v>8.9</v>
      </c>
      <c r="G17">
        <v>88.3</v>
      </c>
      <c r="H17">
        <v>88.3</v>
      </c>
      <c r="I17" t="s">
        <v>354</v>
      </c>
      <c r="K17" t="s">
        <v>366</v>
      </c>
      <c r="L17" s="299">
        <v>5</v>
      </c>
      <c r="M17" s="293">
        <v>0.2</v>
      </c>
      <c r="N17" s="293">
        <v>0.01</v>
      </c>
      <c r="O17" s="299">
        <v>20</v>
      </c>
      <c r="P17" s="299">
        <v>50</v>
      </c>
      <c r="Q17" s="299">
        <v>111</v>
      </c>
      <c r="T17" s="298"/>
      <c r="U17" s="298"/>
    </row>
    <row r="18" spans="1:21" ht="14.25">
      <c r="A18" s="286" t="s">
        <v>364</v>
      </c>
      <c r="B18" s="285" t="s">
        <v>349</v>
      </c>
      <c r="C18">
        <v>4.8</v>
      </c>
      <c r="D18">
        <v>0.069</v>
      </c>
      <c r="E18" s="297">
        <v>0.01</v>
      </c>
      <c r="F18">
        <v>10</v>
      </c>
      <c r="G18">
        <v>99.3</v>
      </c>
      <c r="H18">
        <v>99.3</v>
      </c>
      <c r="I18" t="s">
        <v>354</v>
      </c>
      <c r="K18" s="293" t="s">
        <v>365</v>
      </c>
      <c r="L18" s="295">
        <f>PERCENTILE(C26:C31,0.8)</f>
        <v>3.4</v>
      </c>
      <c r="M18" s="281">
        <f>PERCENTILE(D26:D31,0.8)</f>
        <v>0.045</v>
      </c>
      <c r="N18" s="281">
        <f>PERCENTILE(E26:E31,0.8)</f>
        <v>0.002</v>
      </c>
      <c r="O18" s="295">
        <f>PERCENTILE(F26:F31,0.8)</f>
        <v>11</v>
      </c>
      <c r="P18" s="296">
        <f>PERCENTILE(G26:G31,0.2)</f>
        <v>87.9</v>
      </c>
      <c r="Q18" s="295">
        <f>PERCENTILE(H26:H31,0.8)</f>
        <v>97.3</v>
      </c>
      <c r="U18" s="293"/>
    </row>
    <row r="19" spans="1:21" ht="14.25">
      <c r="A19" s="286" t="s">
        <v>364</v>
      </c>
      <c r="B19" s="285" t="s">
        <v>347</v>
      </c>
      <c r="C19">
        <v>2</v>
      </c>
      <c r="D19">
        <v>0.113</v>
      </c>
      <c r="E19">
        <v>0.006</v>
      </c>
      <c r="F19">
        <v>3.3</v>
      </c>
      <c r="G19">
        <v>89</v>
      </c>
      <c r="H19">
        <v>89</v>
      </c>
      <c r="I19" t="s">
        <v>354</v>
      </c>
      <c r="K19" t="s">
        <v>363</v>
      </c>
      <c r="L19" s="295">
        <f>(60.9-(60.9*(ABS(L15-L16)/(L17-L16))))</f>
        <v>36.53999999999999</v>
      </c>
      <c r="M19" s="294">
        <f>IF(AND(M23&gt;=80),90,(80.9-(19.9*((M18-M16)/(M18-M15)))))</f>
        <v>67.17586206896553</v>
      </c>
      <c r="N19" s="294">
        <f>IF(AND(N23&gt;=80),90,(80.9-(19.9*((N18-N16)/(N18-N15)))))</f>
        <v>90</v>
      </c>
      <c r="O19" s="294">
        <f>IF(AND(O23&gt;=80),90,(80.9-(19.9*((O18-O16)/(O18-O15)))))</f>
        <v>70.95</v>
      </c>
      <c r="P19" s="294">
        <f>IF(AND(P23&gt;=80),90,(80.9-(19.9*((P18-P16)/(P18-P15)))))</f>
        <v>90</v>
      </c>
      <c r="Q19" s="294">
        <f>IF(AND(Q23&gt;=80),90,(80.9-(19.9*((Q18-Q16)/(Q18-Q15)))))</f>
        <v>90</v>
      </c>
      <c r="U19" s="293"/>
    </row>
    <row r="20" spans="1:20" ht="14.25">
      <c r="A20" s="286" t="s">
        <v>355</v>
      </c>
      <c r="B20" s="285" t="s">
        <v>353</v>
      </c>
      <c r="C20">
        <v>1.4</v>
      </c>
      <c r="D20">
        <v>0.13</v>
      </c>
      <c r="E20">
        <v>0.004</v>
      </c>
      <c r="F20">
        <v>6.7</v>
      </c>
      <c r="G20">
        <v>79.2</v>
      </c>
      <c r="H20">
        <v>79.2</v>
      </c>
      <c r="I20" t="s">
        <v>354</v>
      </c>
      <c r="K20" t="s">
        <v>362</v>
      </c>
      <c r="L20" s="292" t="s">
        <v>361</v>
      </c>
      <c r="M20" s="291" t="s">
        <v>360</v>
      </c>
      <c r="N20" s="290" t="s">
        <v>359</v>
      </c>
      <c r="O20" s="291" t="s">
        <v>360</v>
      </c>
      <c r="P20" s="290" t="s">
        <v>359</v>
      </c>
      <c r="Q20" s="290" t="s">
        <v>359</v>
      </c>
      <c r="T20" s="289"/>
    </row>
    <row r="21" spans="1:17" ht="14.25">
      <c r="A21" s="286" t="s">
        <v>355</v>
      </c>
      <c r="B21" s="285" t="s">
        <v>352</v>
      </c>
      <c r="C21">
        <v>1.6</v>
      </c>
      <c r="D21">
        <v>0.063</v>
      </c>
      <c r="E21">
        <v>0.007</v>
      </c>
      <c r="F21">
        <v>4.9</v>
      </c>
      <c r="G21">
        <v>88.4</v>
      </c>
      <c r="H21">
        <v>88.4</v>
      </c>
      <c r="I21" t="s">
        <v>354</v>
      </c>
      <c r="K21" s="249" t="s">
        <v>358</v>
      </c>
      <c r="L21" s="249">
        <f aca="true" t="shared" si="4" ref="L21:Q21">COUNTIF(C26:C31,"&gt;0")</f>
        <v>6</v>
      </c>
      <c r="M21" s="249">
        <f t="shared" si="4"/>
        <v>6</v>
      </c>
      <c r="N21" s="249">
        <f t="shared" si="4"/>
        <v>6</v>
      </c>
      <c r="O21" s="249">
        <f t="shared" si="4"/>
        <v>6</v>
      </c>
      <c r="P21" s="249">
        <f t="shared" si="4"/>
        <v>6</v>
      </c>
      <c r="Q21" s="249">
        <f t="shared" si="4"/>
        <v>6</v>
      </c>
    </row>
    <row r="22" spans="1:17" ht="14.25">
      <c r="A22" s="286" t="s">
        <v>355</v>
      </c>
      <c r="B22" s="285" t="s">
        <v>351</v>
      </c>
      <c r="C22">
        <v>2.5</v>
      </c>
      <c r="D22">
        <v>0.07200000000000001</v>
      </c>
      <c r="E22">
        <v>0.003</v>
      </c>
      <c r="F22">
        <v>6.5</v>
      </c>
      <c r="G22">
        <v>80.1</v>
      </c>
      <c r="H22">
        <v>80.1</v>
      </c>
      <c r="I22" t="s">
        <v>354</v>
      </c>
      <c r="K22" t="s">
        <v>357</v>
      </c>
      <c r="L22">
        <f>COUNTIF(C26:C31,"&lt;="&amp;L16)</f>
        <v>1</v>
      </c>
      <c r="M22">
        <f>COUNTIF(D26:D31,"&lt;="&amp;M16)</f>
        <v>4</v>
      </c>
      <c r="N22">
        <f>COUNTIF(E26:E31,"&lt;="&amp;N16)</f>
        <v>5</v>
      </c>
      <c r="O22">
        <f>COUNTIF(F26:F31,"&lt;="&amp;O16)</f>
        <v>4</v>
      </c>
      <c r="P22">
        <f>COUNTIF(G26:G31,"&gt;="&amp;P16)</f>
        <v>5</v>
      </c>
      <c r="Q22">
        <f>COUNTIF(H26:H31,"&lt;="&amp;Q16)</f>
        <v>6</v>
      </c>
    </row>
    <row r="23" spans="1:17" ht="14.25">
      <c r="A23" s="286" t="s">
        <v>355</v>
      </c>
      <c r="B23" s="285" t="s">
        <v>350</v>
      </c>
      <c r="C23">
        <v>6.2</v>
      </c>
      <c r="D23">
        <v>0.104</v>
      </c>
      <c r="E23">
        <v>0.012</v>
      </c>
      <c r="F23">
        <v>12</v>
      </c>
      <c r="G23">
        <v>90.1</v>
      </c>
      <c r="H23">
        <v>90.1</v>
      </c>
      <c r="I23" t="s">
        <v>354</v>
      </c>
      <c r="K23" s="288" t="s">
        <v>356</v>
      </c>
      <c r="L23" s="287">
        <f aca="true" t="shared" si="5" ref="L23:Q23">(L22/L21)*100</f>
        <v>16.666666666666664</v>
      </c>
      <c r="M23" s="287">
        <f t="shared" si="5"/>
        <v>66.66666666666666</v>
      </c>
      <c r="N23" s="287">
        <f t="shared" si="5"/>
        <v>83.33333333333334</v>
      </c>
      <c r="O23" s="287">
        <f t="shared" si="5"/>
        <v>66.66666666666666</v>
      </c>
      <c r="P23" s="287">
        <f t="shared" si="5"/>
        <v>83.33333333333334</v>
      </c>
      <c r="Q23" s="287">
        <f t="shared" si="5"/>
        <v>100</v>
      </c>
    </row>
    <row r="24" spans="1:9" ht="14.25">
      <c r="A24" s="286" t="s">
        <v>355</v>
      </c>
      <c r="B24" s="285" t="s">
        <v>349</v>
      </c>
      <c r="C24">
        <v>5.2</v>
      </c>
      <c r="D24">
        <v>0.024</v>
      </c>
      <c r="E24">
        <v>0.003</v>
      </c>
      <c r="F24">
        <v>9.5</v>
      </c>
      <c r="G24">
        <v>97.2</v>
      </c>
      <c r="H24">
        <v>97.2</v>
      </c>
      <c r="I24" t="s">
        <v>354</v>
      </c>
    </row>
    <row r="25" spans="1:9" ht="14.25">
      <c r="A25" s="286" t="s">
        <v>355</v>
      </c>
      <c r="B25" s="285" t="s">
        <v>347</v>
      </c>
      <c r="C25">
        <v>2.1</v>
      </c>
      <c r="D25">
        <v>0.101</v>
      </c>
      <c r="E25">
        <v>0.005</v>
      </c>
      <c r="F25">
        <v>3.8</v>
      </c>
      <c r="G25">
        <v>89.1</v>
      </c>
      <c r="H25">
        <v>89.1</v>
      </c>
      <c r="I25" t="s">
        <v>354</v>
      </c>
    </row>
    <row r="26" spans="1:9" ht="14.25">
      <c r="A26" s="286" t="s">
        <v>348</v>
      </c>
      <c r="B26" s="285" t="s">
        <v>353</v>
      </c>
      <c r="C26">
        <v>1.5</v>
      </c>
      <c r="D26">
        <v>0.076</v>
      </c>
      <c r="E26">
        <v>0.002</v>
      </c>
      <c r="F26">
        <v>8.7</v>
      </c>
      <c r="G26">
        <v>84.4</v>
      </c>
      <c r="H26">
        <v>84.4</v>
      </c>
      <c r="I26" t="s">
        <v>346</v>
      </c>
    </row>
    <row r="27" spans="1:16" ht="14.25">
      <c r="A27" s="286" t="s">
        <v>348</v>
      </c>
      <c r="B27" s="285" t="s">
        <v>352</v>
      </c>
      <c r="C27">
        <v>3</v>
      </c>
      <c r="D27">
        <v>0.011</v>
      </c>
      <c r="E27" s="280">
        <v>0.001</v>
      </c>
      <c r="F27">
        <v>7.5</v>
      </c>
      <c r="G27">
        <v>97.3</v>
      </c>
      <c r="H27">
        <v>97.3</v>
      </c>
      <c r="I27" t="s">
        <v>346</v>
      </c>
      <c r="P27">
        <v>0</v>
      </c>
    </row>
    <row r="28" spans="1:9" ht="14.25">
      <c r="A28" s="280" t="s">
        <v>348</v>
      </c>
      <c r="B28" s="279" t="s">
        <v>351</v>
      </c>
      <c r="C28">
        <v>3.4</v>
      </c>
      <c r="D28">
        <v>0.013000000000000001</v>
      </c>
      <c r="E28" s="280">
        <v>0.001</v>
      </c>
      <c r="F28">
        <v>14</v>
      </c>
      <c r="G28">
        <v>87.9</v>
      </c>
      <c r="H28">
        <v>87.9</v>
      </c>
      <c r="I28" t="s">
        <v>346</v>
      </c>
    </row>
    <row r="29" spans="1:9" ht="14.25">
      <c r="A29" s="280" t="s">
        <v>348</v>
      </c>
      <c r="B29" s="279" t="s">
        <v>350</v>
      </c>
      <c r="C29">
        <v>4.6</v>
      </c>
      <c r="D29">
        <v>0.045</v>
      </c>
      <c r="E29" s="284">
        <v>0.006</v>
      </c>
      <c r="F29">
        <v>9.2</v>
      </c>
      <c r="G29">
        <v>90.4</v>
      </c>
      <c r="H29">
        <v>90.4</v>
      </c>
      <c r="I29" t="s">
        <v>346</v>
      </c>
    </row>
    <row r="30" spans="1:9" ht="14.25">
      <c r="A30" s="286" t="s">
        <v>348</v>
      </c>
      <c r="B30" s="285" t="s">
        <v>349</v>
      </c>
      <c r="C30">
        <v>3.4</v>
      </c>
      <c r="D30">
        <v>0.013999999999999999</v>
      </c>
      <c r="E30" s="280">
        <v>0.001</v>
      </c>
      <c r="F30">
        <v>11</v>
      </c>
      <c r="G30">
        <v>97.8</v>
      </c>
      <c r="H30">
        <v>97.8</v>
      </c>
      <c r="I30" t="s">
        <v>346</v>
      </c>
    </row>
    <row r="31" spans="1:9" ht="14.25">
      <c r="A31" s="286" t="s">
        <v>348</v>
      </c>
      <c r="B31" s="285" t="s">
        <v>347</v>
      </c>
      <c r="C31">
        <v>2.9</v>
      </c>
      <c r="D31">
        <v>0.018000000000000002</v>
      </c>
      <c r="E31" s="284">
        <v>0.001</v>
      </c>
      <c r="F31">
        <v>8.8</v>
      </c>
      <c r="G31">
        <v>93.9</v>
      </c>
      <c r="H31">
        <v>93.9</v>
      </c>
      <c r="I31" t="s">
        <v>346</v>
      </c>
    </row>
    <row r="35" spans="1:2" ht="14.25">
      <c r="A35"/>
      <c r="B35"/>
    </row>
    <row r="36" spans="1:8" ht="14.25">
      <c r="A36"/>
      <c r="B36" s="283"/>
      <c r="C36" s="282"/>
      <c r="D36" s="282"/>
      <c r="E36" s="282"/>
      <c r="F36" s="282"/>
      <c r="G36" s="282"/>
      <c r="H36" s="282"/>
    </row>
    <row r="37" spans="1:8" ht="14.25">
      <c r="A37"/>
      <c r="B37" s="283"/>
      <c r="C37" s="282"/>
      <c r="D37" s="282"/>
      <c r="E37" s="282"/>
      <c r="F37" s="282"/>
      <c r="G37" s="282"/>
      <c r="H37" s="282"/>
    </row>
    <row r="38" spans="1:8" ht="14.25">
      <c r="A38"/>
      <c r="B38" s="283"/>
      <c r="C38" s="282"/>
      <c r="D38" s="282"/>
      <c r="E38" s="282"/>
      <c r="F38" s="282"/>
      <c r="G38" s="282"/>
      <c r="H38" s="282"/>
    </row>
    <row r="39" spans="1:8" ht="14.25">
      <c r="A39"/>
      <c r="B39" s="283"/>
      <c r="C39" s="282"/>
      <c r="D39" s="282"/>
      <c r="E39" s="282"/>
      <c r="F39" s="282"/>
      <c r="G39" s="282"/>
      <c r="H39" s="282"/>
    </row>
    <row r="40" spans="1:8" ht="14.25">
      <c r="A40"/>
      <c r="B40" s="283"/>
      <c r="C40" s="282"/>
      <c r="D40" s="282"/>
      <c r="E40" s="282"/>
      <c r="F40" s="282"/>
      <c r="G40" s="282"/>
      <c r="H40" s="282"/>
    </row>
    <row r="41" spans="1:8" ht="14.25">
      <c r="A41"/>
      <c r="B41" s="283"/>
      <c r="C41" s="282"/>
      <c r="D41" s="282"/>
      <c r="E41" s="282"/>
      <c r="F41" s="282"/>
      <c r="G41" s="282"/>
      <c r="H41" s="282"/>
    </row>
    <row r="42" spans="1:8" ht="14.25">
      <c r="A42"/>
      <c r="B42" s="283"/>
      <c r="C42" s="282"/>
      <c r="D42" s="282"/>
      <c r="E42" s="282"/>
      <c r="F42" s="282"/>
      <c r="G42" s="282"/>
      <c r="H42" s="282"/>
    </row>
    <row r="43" ht="14.25">
      <c r="A43"/>
    </row>
    <row r="44" ht="14.25">
      <c r="A44"/>
    </row>
    <row r="45" ht="14.25">
      <c r="A45"/>
    </row>
    <row r="46" ht="14.25">
      <c r="A46"/>
    </row>
    <row r="47" ht="14.25">
      <c r="A47"/>
    </row>
    <row r="48" ht="14.25">
      <c r="A48"/>
    </row>
    <row r="49" spans="1:2" ht="14.25">
      <c r="A49"/>
      <c r="B49"/>
    </row>
    <row r="50" spans="1:13" ht="14.25">
      <c r="A50"/>
      <c r="B50"/>
      <c r="L50" s="281"/>
      <c r="M50" s="281"/>
    </row>
    <row r="51" spans="1:2" ht="14.25">
      <c r="A51"/>
      <c r="B51"/>
    </row>
    <row r="52" spans="1:2" ht="14.25">
      <c r="A52"/>
      <c r="B5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Trial_Water testing and Crab Data 2020</dc:title>
  <dc:subject/>
  <dc:creator>MULQUEEN, Terri</dc:creator>
  <cp:keywords/>
  <dc:description/>
  <cp:lastModifiedBy>WOOLCOCK, John</cp:lastModifiedBy>
  <cp:lastPrinted>2019-12-10T02:08:31Z</cp:lastPrinted>
  <dcterms:created xsi:type="dcterms:W3CDTF">2018-06-28T01:48:29Z</dcterms:created>
  <dcterms:modified xsi:type="dcterms:W3CDTF">2020-05-11T03:09:39Z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PPContentAuth">
    <vt:lpwstr>35</vt:lpwstr>
  </property>
  <property fmtid="{D5CDD505-2E9C-101B-9397-08002B2CF9AE}" pid="4" name="display_urn:schemas-microsoft-com:office:office#PPContentAuth">
    <vt:lpwstr>WOOLCOCK, John</vt:lpwstr>
  </property>
  <property fmtid="{D5CDD505-2E9C-101B-9397-08002B2CF9AE}" pid="5" name="PPContentApprov">
    <vt:lpwstr>35</vt:lpwstr>
  </property>
  <property fmtid="{D5CDD505-2E9C-101B-9397-08002B2CF9AE}" pid="6" name="PPReviewDa">
    <vt:lpwstr>2021-05-11T00:00:00Z</vt:lpwstr>
  </property>
  <property fmtid="{D5CDD505-2E9C-101B-9397-08002B2CF9AE}" pid="7" name="display_urn:schemas-microsoft-com:office:office#PPContentApprov">
    <vt:lpwstr>WOOLCOCK, John</vt:lpwstr>
  </property>
  <property fmtid="{D5CDD505-2E9C-101B-9397-08002B2CF9AE}" pid="8" name="PPContentOwn">
    <vt:lpwstr>35</vt:lpwstr>
  </property>
  <property fmtid="{D5CDD505-2E9C-101B-9397-08002B2CF9AE}" pid="9" name="display_urn:schemas-microsoft-com:office:office#PPContentOwn">
    <vt:lpwstr>WOOLCOCK, John</vt:lpwstr>
  </property>
  <property fmtid="{D5CDD505-2E9C-101B-9397-08002B2CF9AE}" pid="10" name="display_urn:schemas-microsoft-com:office:office#PPSubmitted">
    <vt:lpwstr>WOOLCOCK, John</vt:lpwstr>
  </property>
  <property fmtid="{D5CDD505-2E9C-101B-9397-08002B2CF9AE}" pid="11" name="PPSubmittedDa">
    <vt:lpwstr>2020-05-11T13:16:16Z</vt:lpwstr>
  </property>
  <property fmtid="{D5CDD505-2E9C-101B-9397-08002B2CF9AE}" pid="12" name="PPSubmitted">
    <vt:lpwstr>35</vt:lpwstr>
  </property>
  <property fmtid="{D5CDD505-2E9C-101B-9397-08002B2CF9AE}" pid="13" name="display_urn:schemas-microsoft-com:office:office#PPModerated">
    <vt:lpwstr>WOOLCOCK, John</vt:lpwstr>
  </property>
  <property fmtid="{D5CDD505-2E9C-101B-9397-08002B2CF9AE}" pid="14" name="PPModerated">
    <vt:lpwstr>35</vt:lpwstr>
  </property>
  <property fmtid="{D5CDD505-2E9C-101B-9397-08002B2CF9AE}" pid="15" name="PPModeratedDa">
    <vt:lpwstr>2020-05-11T13:16:34Z</vt:lpwstr>
  </property>
  <property fmtid="{D5CDD505-2E9C-101B-9397-08002B2CF9AE}" pid="16" name="PPLastReviewedDa">
    <vt:lpwstr>2020-05-11T13:16:34Z</vt:lpwstr>
  </property>
  <property fmtid="{D5CDD505-2E9C-101B-9397-08002B2CF9AE}" pid="17" name="display_urn:schemas-microsoft-com:office:office#PPLastReviewed">
    <vt:lpwstr>WOOLCOCK, John</vt:lpwstr>
  </property>
  <property fmtid="{D5CDD505-2E9C-101B-9397-08002B2CF9AE}" pid="18" name="PPLastReviewed">
    <vt:lpwstr>35</vt:lpwstr>
  </property>
</Properties>
</file>